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6330"/>
  <workbookPr autoCompressPictures="0"/>
  <bookViews>
    <workbookView xWindow="0" yWindow="0" windowWidth="27700" windowHeight="22540"/>
  </bookViews>
  <sheets>
    <sheet name="MoA Group References"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100" i="1" l="1"/>
  <c r="C91" i="1"/>
  <c r="C3" i="1"/>
  <c r="C107" i="1"/>
  <c r="C106" i="1"/>
  <c r="C105" i="1"/>
  <c r="C77" i="1"/>
  <c r="C74" i="1"/>
  <c r="C99" i="1"/>
  <c r="C98" i="1"/>
  <c r="C96" i="1"/>
  <c r="C95" i="1"/>
  <c r="C89" i="1"/>
  <c r="C88" i="1"/>
  <c r="C87" i="1"/>
  <c r="C84" i="1"/>
  <c r="C83" i="1"/>
  <c r="C81" i="1"/>
  <c r="C73" i="1"/>
  <c r="C72" i="1"/>
  <c r="C71" i="1"/>
  <c r="C67" i="1"/>
  <c r="C65" i="1"/>
  <c r="C64" i="1"/>
  <c r="C63" i="1"/>
  <c r="C59" i="1"/>
  <c r="C57" i="1"/>
  <c r="C56" i="1"/>
  <c r="C55" i="1"/>
  <c r="C53" i="1"/>
  <c r="C52" i="1"/>
  <c r="C48" i="1"/>
  <c r="C45" i="1"/>
  <c r="C44" i="1"/>
  <c r="C43" i="1"/>
  <c r="C42" i="1"/>
  <c r="C41" i="1"/>
  <c r="C40" i="1"/>
  <c r="C39" i="1"/>
  <c r="C38" i="1"/>
  <c r="C36" i="1"/>
  <c r="C35" i="1"/>
  <c r="C34" i="1"/>
  <c r="C31" i="1"/>
  <c r="C25" i="1"/>
  <c r="C23" i="1"/>
  <c r="C19" i="1"/>
  <c r="C15" i="1"/>
  <c r="C93" i="1"/>
  <c r="C92" i="1"/>
  <c r="C86" i="1"/>
  <c r="C85" i="1"/>
  <c r="C68" i="1"/>
  <c r="C61" i="1"/>
  <c r="C60" i="1"/>
  <c r="C58" i="1"/>
  <c r="C51" i="1"/>
  <c r="C28" i="1"/>
  <c r="C26" i="1"/>
  <c r="C22" i="1"/>
  <c r="C20" i="1"/>
  <c r="C9" i="1"/>
  <c r="C7" i="1"/>
  <c r="C6" i="1"/>
  <c r="C5" i="1"/>
  <c r="C4" i="1"/>
  <c r="C8" i="1"/>
  <c r="C24" i="1"/>
  <c r="C32" i="1"/>
  <c r="C33" i="1"/>
  <c r="C80" i="1"/>
  <c r="C79" i="1"/>
  <c r="C76" i="1"/>
  <c r="C75" i="1"/>
  <c r="C70" i="1"/>
  <c r="C69" i="1"/>
  <c r="C47" i="1"/>
  <c r="C27" i="1"/>
  <c r="C16" i="1"/>
</calcChain>
</file>

<file path=xl/sharedStrings.xml><?xml version="1.0" encoding="utf-8"?>
<sst xmlns="http://schemas.openxmlformats.org/spreadsheetml/2006/main" count="80" uniqueCount="79">
  <si>
    <t>Group</t>
  </si>
  <si>
    <t>Mode of Action</t>
  </si>
  <si>
    <t>Hyperlinked References</t>
  </si>
  <si>
    <t>Acetylcholinesterase (AChE) inhibitors</t>
  </si>
  <si>
    <t>Fukuto TR Mechanism of action of organophosphorus and carbamate insecticides. Environmental Health Perspectives 87:245-254 (1990).</t>
  </si>
  <si>
    <t>GABA-gated chloride channel antagonists</t>
  </si>
  <si>
    <t>Sodium channel modulators</t>
  </si>
  <si>
    <t>Soderlund DM, Pyrethroids, knockdown resistance and sodium channels, Pest Manag Sci 64:610–616 (2008).</t>
  </si>
  <si>
    <t>Nicotinic acetylcholine receptor (nAChR) agonists</t>
  </si>
  <si>
    <t>Nicotinic acetylcholine receptor (nAChR) allosteric modulators</t>
  </si>
  <si>
    <t>Glutamate-gated chloriide channel (GluCl) allosteric modulators</t>
  </si>
  <si>
    <t>Juvenile hormone mimics</t>
  </si>
  <si>
    <t>8a</t>
  </si>
  <si>
    <t>Alkyl halides</t>
  </si>
  <si>
    <t>8b</t>
  </si>
  <si>
    <t>Chloropicrin</t>
  </si>
  <si>
    <t>Sulfuryl fluoride and cryolite</t>
  </si>
  <si>
    <t>8d</t>
  </si>
  <si>
    <t>Borax</t>
  </si>
  <si>
    <t>8e</t>
  </si>
  <si>
    <t>Tartar emetic</t>
  </si>
  <si>
    <t>Currently no known publications</t>
  </si>
  <si>
    <t>TRPV Channel Modulators</t>
  </si>
  <si>
    <t>Mite growth inhibitors</t>
  </si>
  <si>
    <t>Microbial disruptors of insect midgut membranes</t>
  </si>
  <si>
    <t>Inhibitors of mitochondrial ATP synthase</t>
  </si>
  <si>
    <t>Uncouplers of oxidative phosphorylation via disruption of the proton gradient</t>
  </si>
  <si>
    <t>Nicotinic acetylcholine receptor (nAChR) channel blockers</t>
  </si>
  <si>
    <t>Inhibitors of chitin biosynthesis, type 0</t>
  </si>
  <si>
    <t>Inhibitors of chitin biosynthesis, type 1</t>
  </si>
  <si>
    <t>Moulting disruptor, Dipteran</t>
  </si>
  <si>
    <t>Ecdysone receptor agonists</t>
  </si>
  <si>
    <t>Octopamine receptor agonists</t>
  </si>
  <si>
    <t>Mitochondrial complex III electron transport inhibitors</t>
  </si>
  <si>
    <t>Mitochondrial complex I electron transport inhibitors</t>
  </si>
  <si>
    <t>Voltage-dependent sodium channel blockers</t>
  </si>
  <si>
    <t>Mitochondrial complex IV electron transport inhibitors</t>
  </si>
  <si>
    <t>Mitochondrial complex II electron transport inhibitors</t>
  </si>
  <si>
    <t>Ryanodine receptor modulators</t>
  </si>
  <si>
    <t>Modulators of Chordotonal Organs - Undefined Target Site</t>
  </si>
  <si>
    <t>Azadirachtin</t>
  </si>
  <si>
    <t>Benzoximate</t>
  </si>
  <si>
    <t>Bromopropylate</t>
  </si>
  <si>
    <t>Chinomethionat</t>
  </si>
  <si>
    <t>Dicofol</t>
  </si>
  <si>
    <t>Pyridalyl</t>
  </si>
  <si>
    <t>Geng C, Watson GB, Sparks TC, Nicotinic acetylcholine receptors as spinosyn targets for insect pest management, in Advances in Insect Physiology: Target Receptors in the Control of Insect Pests : Part I, Vol. 44, ed. by Cohen E, Academic Press, New York, pp. 103-210 (2014).</t>
  </si>
  <si>
    <t>ffrench-Constant RH, Steichen JC, Rocheleau TA, Aronstein K and Roush RT, A single-amino acid substitution in a y-aminobutyric acid subtype A receptor locus is associated with cyclodiene insecticide resistance in Drosophila populations. Proc Natl Acad Sci 90:1957-1961 (1993).</t>
  </si>
  <si>
    <t>Watson GB, Chouinard SW, Cook KR, Geng C, Gifford JM, Gustafson GD, Hasler JM, Larrinua IM, Letherer TJ, Mitchell JC, Pak WL, Salgado VL, Sparks TC and Stilwell GE. Heterologus expression of a spinosyn-sensitive Drosophila melanogaster nicotinic acetylcholine receptor identified through chemically induced target site resistance and resistance gene identification. Insect Biochem Mol Biol 40:376-384 (2010).</t>
  </si>
  <si>
    <t>Nauen R, Spirodiclofen: Mode of action and resistance risk assessment in tetranychid pest mites. J Pestic Sci 30:272-274 (2005).</t>
  </si>
  <si>
    <t>Inhibitors of acetyl CoA carboxylase</t>
  </si>
  <si>
    <t>Cordova D, Benner EA, Sacher MD, Rauh JJ, Sopa JS, Lahm GP, Selby TP, Stevenson TM, Flexner L, Gutteridge G, Rhoades DF, Wu L, Smith RM and Tao Y, Anthranilic diamides: A new class of insecticides with a novel mode of action, ryanodine receptor activation. Pest Biochem Phys 84:196-214 (2006).</t>
  </si>
  <si>
    <t>Selby TP, Lahm GP, Stevenson TM, Hughes KA, Cordova D, Annan IB, Barry JD, Benner EA, Currie MJ and Pahutski TF, Discovery of cyantraniliprole, a potent and selective anthranilic diamide ryanodine receptor activator with cross-spectrum insecticidal activity. Bioorg Med Chem Lett 23:6341-6345 (2013).</t>
  </si>
  <si>
    <t>UN1</t>
  </si>
  <si>
    <t>UN2</t>
  </si>
  <si>
    <t>UN4</t>
  </si>
  <si>
    <t>UN5</t>
  </si>
  <si>
    <t>UN6</t>
  </si>
  <si>
    <t>Davies TGE, Field LM, Usherwood PNR and Williamson MS, DDT, Pyrethrins, Pyrethroids and Insect Sodium Channels. IUBMB Life 59:151-162 (2007).</t>
  </si>
  <si>
    <t>Jeschke P, Nauen R and Beck ME, Nicotinic acetylcholine receptor agonists: a milestone for modern crop protection. Angewandte Chemie International Edition 52:9464-9485 (2013).</t>
  </si>
  <si>
    <t>Uvary I, Nicotine and other insecticidal alkaloids, in Neonicotinoid Insecticides and the Nicotinic Acetylcholine Receptor, ed. by Yamamoto I, Casida JE, Springer Press, Berlin Heidelberg New York, pp. 29-69 (1999).</t>
  </si>
  <si>
    <t>Dubrovsky EB and Bernardo TJ, The juvenile hormone receptor and molecular mechanisms of juvenile hormone action, in Advances in Insect Physiology: Target receptors in the control of insect pests Part II, Vol. 46, E. Cohen, ed, Academic Press, Cambridge, MA, pp.305-388 (2015).</t>
  </si>
  <si>
    <t>Nesterov A, Spalthoff C, Kandasamy R, Katana R, Rankl NB, Andres M, Jaehde P, Dorsch J, Stam LF, Braun F-J, Warren B, Salgado VL and Goepfert MC, TRP Channels in Insect Stretch Receptors as Insecticide Targets, Neuron 86:665-671 (2015).</t>
  </si>
  <si>
    <t>Petroske E and Casida JE, Diafenthiuron action: carbodiimide formation and ATPase inhibition. Pest Biochem Physiol 53:60-74 (1995).</t>
  </si>
  <si>
    <t>Douris V, Steinbach D, Panteleri R, Livadara I, Pickett JA, Van Leeuwen T, Nauen R and Vontas J, Resistance mutation conserved between insects and mites unravels the benzoylurea insecticide mode of action on chitin biosynthesis. PNAS 113:14692-14697 (2016).</t>
  </si>
  <si>
    <t>Asai T, Fukada M, Maekawa S, Ikeda K and Kanno H, Studies on the mode of action of buprofezin I. Nymphcidal and ovicidal activities on the brown rice planthopper, Nilaparvata lugens STAL (Homoptera : Delphacidae). Applied Ento and Zoology 18:550-552 (1983).</t>
  </si>
  <si>
    <t>Bel Y, Wiesner P and Kayser H,  Candidate target mechanisms of the growth inhibitor cyromazine: studies of phenylalaninehydroxylase, puparial amino acids, and dihydrofolate reductase in dipteran insects. Arch Insect Biochem and Physiol 45:69–78 (2000).</t>
  </si>
  <si>
    <t>Toya T, Fukasawa H, Masui A and Endo Y,  Biochem Biophys Res Comm 292:1087-1091 (2002).</t>
  </si>
  <si>
    <t>Van Nieuwenhuyse P, van Leeuwen T, Khajehali J, Vanholme B and Tirry L, Mutations in the mitochondrial cytochrome b of Tetranychus urticae Koch (Acari: Tetranychidae) confer cross-resistance between bifenazate and acequinocyl. Pest Manag Sci 65:404-412 (2009).</t>
  </si>
  <si>
    <t>Friedrich T, Ohnishi T, Forche E, Kunze, B, Jansen R, Trowitzsch W, Höfle G, Reichenbach H and Weiss H, Two binding sites for naturally occurring inhibitors in mitochondrial and bacterial NADH:ubiquinone oxidoreductase (complex I). Biochem Soc Trans 22:226-230 (1994).</t>
  </si>
  <si>
    <t>Wing KD, Andaloro JT, McCann SF and Salgado VL, Indoxacab and the sodium channel insecticides: Chemsitry, physiology and biology in insects, in Insect Control: Biological and synthetic agents, ed. by Gilbert LI and Gill SS, Elsevier Science Publishers, London, pp. 31-51 (2010)</t>
  </si>
  <si>
    <t xml:space="preserve">Powell GF, Ward DA, Prescott MC, Spiller D G, White MR H, Turner P C, Earley FGP, Phillips J and Rees HH, The molecular action of the novel insecticide, Pyridalyl. Insect Biochem Mol Biol 41:459-69 (2011). </t>
  </si>
  <si>
    <t>UN7</t>
  </si>
  <si>
    <t>8c</t>
  </si>
  <si>
    <t>UN3</t>
  </si>
  <si>
    <t>GS-omega/kappa HXTX-HV1A peptide</t>
  </si>
  <si>
    <t>Windley MJ, Herzig V, Dziemborowicz SA, Hardy MC, King G and Nicholson GM, Spider-venom peptides as bioinsecticides. Toxins 4:191-227 (2012).</t>
  </si>
  <si>
    <t>Tedford HW, Gilles N, Menez A, Doering CJ, Zamponi GW and King GF, Scanning Mutagenesis of w-Atracotoxin-Hv1a Reveals a Spatially Restricted Epitope That Confers Selective Activity against Insect Calcium Channels. J Biol Chem 279:44133-44140 (2004).</t>
  </si>
  <si>
    <t xml:space="preserve">Gunning SJ, Maggio F, Windley MJ, Valenzuela SM, King GF and Nicholson GM, The Janus‐faced atracotoxins are specific blockers of invertebrate KCa channels. FEBS 275:4045-4059 (2008).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</si>
</sst>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color rgb="FF000000"/>
      <name val="Arial"/>
    </font>
    <font>
      <u/>
      <sz val="10"/>
      <color theme="10"/>
      <name val="Arial"/>
    </font>
    <font>
      <u/>
      <sz val="10"/>
      <color rgb="FF0000FF"/>
      <name val="Arial"/>
      <family val="2"/>
    </font>
    <font>
      <sz val="10"/>
      <color rgb="FF0000FF"/>
      <name val="Arial"/>
      <family val="2"/>
    </font>
    <font>
      <b/>
      <sz val="12"/>
      <color rgb="FF0000FF"/>
      <name val="Arial"/>
      <family val="2"/>
    </font>
    <font>
      <sz val="12"/>
      <color rgb="FF0000FF"/>
      <name val="Arial"/>
      <family val="2"/>
    </font>
  </fonts>
  <fills count="6">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tint="-0.249977111117893"/>
        <bgColor indexed="64"/>
      </patternFill>
    </fill>
    <fill>
      <patternFill patternType="solid">
        <fgColor theme="0" tint="-0.249977111117893"/>
        <bgColor rgb="FFFFFFFF"/>
      </patternFill>
    </fill>
  </fills>
  <borders count="16">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applyFont="1" applyAlignment="1">
      <alignment wrapText="1"/>
    </xf>
    <xf numFmtId="0" fontId="3"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6" xfId="1" applyFont="1" applyBorder="1" applyAlignment="1">
      <alignment horizontal="left" vertical="center" wrapText="1"/>
    </xf>
    <xf numFmtId="0" fontId="2" fillId="4" borderId="6" xfId="1" applyFont="1" applyFill="1" applyBorder="1" applyAlignment="1">
      <alignment horizontal="left" vertical="center" wrapText="1"/>
    </xf>
    <xf numFmtId="0" fontId="2" fillId="4" borderId="6" xfId="0" applyFont="1" applyFill="1" applyBorder="1" applyAlignment="1">
      <alignment horizontal="left" vertical="center" wrapText="1"/>
    </xf>
    <xf numFmtId="0" fontId="3" fillId="0" borderId="6" xfId="0" applyFont="1" applyBorder="1" applyAlignment="1">
      <alignment horizontal="left" vertical="center" wrapText="1"/>
    </xf>
    <xf numFmtId="0" fontId="2" fillId="5" borderId="6" xfId="1" applyFont="1" applyFill="1" applyBorder="1" applyAlignment="1">
      <alignment horizontal="left" vertical="center" wrapText="1"/>
    </xf>
    <xf numFmtId="0" fontId="2" fillId="3" borderId="6" xfId="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5" borderId="9" xfId="1"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4" borderId="3" xfId="0" applyFont="1" applyFill="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wrapText="1"/>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3" fillId="0" borderId="0" xfId="0" applyFont="1" applyAlignment="1"/>
    <xf numFmtId="0" fontId="3" fillId="0" borderId="0" xfId="0" applyFont="1" applyAlignment="1">
      <alignment wrapText="1"/>
    </xf>
    <xf numFmtId="0" fontId="4" fillId="0" borderId="5" xfId="0" applyFont="1" applyBorder="1" applyAlignment="1">
      <alignment horizontal="center" vertical="center"/>
    </xf>
    <xf numFmtId="0" fontId="3" fillId="3" borderId="0" xfId="0" applyFont="1" applyFill="1" applyAlignment="1"/>
    <xf numFmtId="0" fontId="3" fillId="0" borderId="0" xfId="0" applyFont="1" applyAlignment="1">
      <alignment horizontal="center" wrapText="1"/>
    </xf>
    <xf numFmtId="0" fontId="2" fillId="0" borderId="6" xfId="1" applyFont="1" applyBorder="1" applyAlignment="1">
      <alignment horizontal="left"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center" wrapText="1"/>
    </xf>
    <xf numFmtId="0" fontId="4" fillId="0" borderId="5" xfId="0" applyFont="1" applyBorder="1" applyAlignment="1">
      <alignment horizontal="center" vertical="center"/>
    </xf>
    <xf numFmtId="0" fontId="4" fillId="3" borderId="5" xfId="0" applyFont="1" applyFill="1" applyBorder="1" applyAlignment="1">
      <alignment horizontal="center" vertical="center" wrapText="1"/>
    </xf>
    <xf numFmtId="0" fontId="4" fillId="0" borderId="4" xfId="0" applyFont="1" applyBorder="1" applyAlignment="1">
      <alignment wrapText="1"/>
    </xf>
    <xf numFmtId="0" fontId="4" fillId="3" borderId="4" xfId="0" applyFont="1" applyFill="1" applyBorder="1" applyAlignment="1">
      <alignment horizontal="center" vertical="center"/>
    </xf>
    <xf numFmtId="0" fontId="4" fillId="0" borderId="7" xfId="0" applyFont="1" applyBorder="1" applyAlignment="1">
      <alignment wrapText="1"/>
    </xf>
    <xf numFmtId="0" fontId="4" fillId="0" borderId="8"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01" Type="http://schemas.openxmlformats.org/officeDocument/2006/relationships/hyperlink" Target="https://www.ncbi.nlm.nih.gov/pmc/articles/PMC3381931/pdf/toxins-04-00191.pdf" TargetMode="External"/><Relationship Id="rId102" Type="http://schemas.openxmlformats.org/officeDocument/2006/relationships/hyperlink" Target="http://www.jbc.org/content/279/42/44133.full.pdf" TargetMode="External"/><Relationship Id="rId103" Type="http://schemas.openxmlformats.org/officeDocument/2006/relationships/hyperlink" Target="http://onlinelibrary.wiley.com/doi/10.1111/j.1742-4658.2008.06545.x/epdf" TargetMode="External"/><Relationship Id="rId1" Type="http://schemas.openxmlformats.org/officeDocument/2006/relationships/hyperlink" Target="https://www.google.de/url?sa=t&amp;rct=j&amp;q=&amp;esrc=s&amp;source=web&amp;cd=1&amp;cad=rja&amp;uact=8&amp;ved=0ahUKEwjTh-C_pIDRAhXBaRQKHUSJAvwQFggfMAA&amp;url=https%3A%2F%2Fwww.ncbi.nlm.nih.gov%2Fpmc%2Farticles%2FPMC1567830%2F&amp;usg=AFQjCNGhvBviCv0mXGdvWFoNM--uhiKK8w" TargetMode="External"/><Relationship Id="rId2" Type="http://schemas.openxmlformats.org/officeDocument/2006/relationships/hyperlink" Target="http://onlinelibrary.wiley.com/book/10.1002/9783527644179" TargetMode="External"/><Relationship Id="rId3" Type="http://schemas.openxmlformats.org/officeDocument/2006/relationships/hyperlink" Target="http://www.pnas.org/content/103/13/5185.full.pdf" TargetMode="External"/><Relationship Id="rId4" Type="http://schemas.openxmlformats.org/officeDocument/2006/relationships/hyperlink" Target="http://jpet.aspetjournals.org/content/306/3/914.full.pdf+html" TargetMode="External"/><Relationship Id="rId5" Type="http://schemas.openxmlformats.org/officeDocument/2006/relationships/hyperlink" Target="http://onlinelibrary.wiley.com/doi/10.1038/sj.bjp.0703507/epdf" TargetMode="External"/><Relationship Id="rId6" Type="http://schemas.openxmlformats.org/officeDocument/2006/relationships/hyperlink" Target="http://www.ncbi.nlm.nih.gov/pmc/articles/PMC23994/pdf/pq012764.pdf" TargetMode="External"/><Relationship Id="rId7" Type="http://schemas.openxmlformats.org/officeDocument/2006/relationships/hyperlink" Target="http://www.ncbi.nlm.nih.gov/pmc/articles/PMC1909003/pdf/brjpharm00189-0049.pdf" TargetMode="External"/><Relationship Id="rId8" Type="http://schemas.openxmlformats.org/officeDocument/2006/relationships/hyperlink" Target="http://www.sciencedirect.com/science/article/pii/S0048357583710357" TargetMode="External"/><Relationship Id="rId9" Type="http://schemas.openxmlformats.org/officeDocument/2006/relationships/hyperlink" Target="http://www.ncbi.nlm.nih.gov/pmc/articles/PMC45999/pdf/pnas01464-0332.pdf" TargetMode="External"/><Relationship Id="rId10" Type="http://schemas.openxmlformats.org/officeDocument/2006/relationships/hyperlink" Target="https://www.google.de/url?sa=t&amp;rct=j&amp;q=&amp;esrc=s&amp;source=web&amp;cd=1&amp;cad=rja&amp;uact=8&amp;ved=0ahUKEwiSvc7trYDRAhXHvhQKHaiED_gQFggaMAA&amp;url=http%3A%2F%2Fonlinelibrary.wiley.com%2Fdoi%2F10.1080%2F15216540701352042%2Fpdf&amp;usg=AFQjCNGh3nNaa_eMUYF238SDs2cI4rRzZw" TargetMode="External"/><Relationship Id="rId11" Type="http://schemas.openxmlformats.org/officeDocument/2006/relationships/hyperlink" Target="http://onlinelibrary.wiley.com/doi/10.1002/ps.1574/epdf" TargetMode="External"/><Relationship Id="rId12" Type="http://schemas.openxmlformats.org/officeDocument/2006/relationships/hyperlink" Target="http://onlinelibrary.wiley.com/doi/10.1002/anie.201302550/abstract;jsessionid=E2369D1EA174612BF836DA3F5A9A1F6F.f02t03" TargetMode="External"/><Relationship Id="rId13" Type="http://schemas.openxmlformats.org/officeDocument/2006/relationships/hyperlink" Target="https://www.google.de/url?sa=t&amp;rct=j&amp;q=&amp;esrc=s&amp;source=web&amp;cd=1&amp;cad=rja&amp;uact=8&amp;ved=0ahUKEwjFvMH9roDRAhUHVBQKHYgQDPcQFggaMAA&amp;url=http%3A%2F%2Fwww.springer.com%2Fla%2Fbook%2F9784431702139&amp;usg=AFQjCNHOAIgDno27MW4U17sBLudQVLyQRQ" TargetMode="External"/><Relationship Id="rId14" Type="http://schemas.openxmlformats.org/officeDocument/2006/relationships/hyperlink" Target="http://www.sciencedirect.com/science/article/pii/S0048357513000989" TargetMode="External"/><Relationship Id="rId15" Type="http://schemas.openxmlformats.org/officeDocument/2006/relationships/hyperlink" Target="https://www.ncbi.nlm.nih.gov/pmc/articles/PMC4657471/" TargetMode="External"/><Relationship Id="rId16" Type="http://schemas.openxmlformats.org/officeDocument/2006/relationships/hyperlink" Target="http://www.sciencedirect.com/science/article/pii/S0965174809001714" TargetMode="External"/><Relationship Id="rId17" Type="http://schemas.openxmlformats.org/officeDocument/2006/relationships/hyperlink" Target="http://store.elsevier.com/product.jsp?isbn=9780123814487&amp;pagename=search" TargetMode="External"/><Relationship Id="rId18" Type="http://schemas.openxmlformats.org/officeDocument/2006/relationships/hyperlink" Target="http://onlinelibrary.wiley.com/doi/10.1002/9783527644179.ch32/summary" TargetMode="External"/><Relationship Id="rId19" Type="http://schemas.openxmlformats.org/officeDocument/2006/relationships/hyperlink" Target="http://store.elsevier.com/product.jsp?isbn=9780124171718&amp;pagename=search" TargetMode="External"/><Relationship Id="rId30" Type="http://schemas.openxmlformats.org/officeDocument/2006/relationships/hyperlink" Target="https://www.ncbi.nlm.nih.gov/pmc/articles/PMC1857359/" TargetMode="External"/><Relationship Id="rId31" Type="http://schemas.openxmlformats.org/officeDocument/2006/relationships/hyperlink" Target="http://jee.oxfordjournals.org/content/58/3/392" TargetMode="External"/><Relationship Id="rId32" Type="http://schemas.openxmlformats.org/officeDocument/2006/relationships/hyperlink" Target="http://agris.fao.org/agris-search/search.do?recordID=US9163884" TargetMode="External"/><Relationship Id="rId33" Type="http://schemas.openxmlformats.org/officeDocument/2006/relationships/hyperlink" Target="http://www.sciencedirect.com/science/article/pii/S0048357585710553" TargetMode="External"/><Relationship Id="rId34" Type="http://schemas.openxmlformats.org/officeDocument/2006/relationships/hyperlink" Target="http://dx.doi.org/10.1006/pest.1994.1064" TargetMode="External"/><Relationship Id="rId35" Type="http://schemas.openxmlformats.org/officeDocument/2006/relationships/hyperlink" Target="http://dx.doi.org/10.1016/0005-2728(90)90167-3" TargetMode="External"/><Relationship Id="rId36" Type="http://schemas.openxmlformats.org/officeDocument/2006/relationships/hyperlink" Target="http://dx.doi.org/10.1016/0005-2728(88)90226-5" TargetMode="External"/><Relationship Id="rId37" Type="http://schemas.openxmlformats.org/officeDocument/2006/relationships/hyperlink" Target="http://jeb.biologists.org/content/118/1/37" TargetMode="External"/><Relationship Id="rId38" Type="http://schemas.openxmlformats.org/officeDocument/2006/relationships/hyperlink" Target="http://link.springer.com/article/10.1007/s10158-003-0025-1" TargetMode="External"/><Relationship Id="rId39" Type="http://schemas.openxmlformats.org/officeDocument/2006/relationships/hyperlink" Target="http://www.sciencedirect.com/science/article/pii/S0048357597923130" TargetMode="External"/><Relationship Id="rId50" Type="http://schemas.openxmlformats.org/officeDocument/2006/relationships/hyperlink" Target="http://www.sciencedirect.com/science/article/pii/S0006291X02967719" TargetMode="External"/><Relationship Id="rId51" Type="http://schemas.openxmlformats.org/officeDocument/2006/relationships/hyperlink" Target="http://onlinelibrary.wiley.com/doi/10.1002/ps.2780300305/abstract" TargetMode="External"/><Relationship Id="rId52" Type="http://schemas.openxmlformats.org/officeDocument/2006/relationships/hyperlink" Target="http://www.sciencedirect.com/science/article/pii/0048357585901129" TargetMode="External"/><Relationship Id="rId53" Type="http://schemas.openxmlformats.org/officeDocument/2006/relationships/hyperlink" Target="http://www.nature.com/nature/journal/v287/n5777/abs/287060a0.html" TargetMode="External"/><Relationship Id="rId54" Type="http://schemas.openxmlformats.org/officeDocument/2006/relationships/hyperlink" Target="http://www.sciencedirect.com/science/article/pii/0048357587900964" TargetMode="External"/><Relationship Id="rId55" Type="http://schemas.openxmlformats.org/officeDocument/2006/relationships/hyperlink" Target="http://onlinelibrary.wiley.com/doi/10.1002/(SICI)1096-9063(199906)55:6%3C659::AID-PS1%3E3.0.CO;2-S/abstract" TargetMode="External"/><Relationship Id="rId56" Type="http://schemas.openxmlformats.org/officeDocument/2006/relationships/hyperlink" Target="http://onlinelibrary.wiley.com/doi/10.1002/ps.994/pdf" TargetMode="External"/><Relationship Id="rId57" Type="http://schemas.openxmlformats.org/officeDocument/2006/relationships/hyperlink" Target="http://www.springer.com/us/book/9783540469049" TargetMode="External"/><Relationship Id="rId58" Type="http://schemas.openxmlformats.org/officeDocument/2006/relationships/hyperlink" Target="http://onlinelibrary.wiley.com/doi/10.1002/ps.1705/abstract" TargetMode="External"/><Relationship Id="rId59" Type="http://schemas.openxmlformats.org/officeDocument/2006/relationships/hyperlink" Target="http://www.sciencedirect.com/science/article/pii/004835759290017T" TargetMode="External"/><Relationship Id="rId70" Type="http://schemas.openxmlformats.org/officeDocument/2006/relationships/hyperlink" Target="http://www.ncbi.nlm.nih.gov/pmc/articles/PMC1572588/pdf/132-0703853a.pdf" TargetMode="External"/><Relationship Id="rId71" Type="http://schemas.openxmlformats.org/officeDocument/2006/relationships/hyperlink" Target="http://onlinelibrary.wiley.com/book/10.1002/9783527644179" TargetMode="External"/><Relationship Id="rId72" Type="http://schemas.openxmlformats.org/officeDocument/2006/relationships/hyperlink" Target="http://store.elsevier.com/Insect-Control/isbn-9780123814494/" TargetMode="External"/><Relationship Id="rId73" Type="http://schemas.openxmlformats.org/officeDocument/2006/relationships/hyperlink" Target="http://www.sciencedirect.com/science/article/pii/S0261219400000703" TargetMode="External"/><Relationship Id="rId74" Type="http://schemas.openxmlformats.org/officeDocument/2006/relationships/hyperlink" Target="http://onlinelibrary.wiley.com/doi/10.1002/(SICI)1520-6327(1998)37:1%3C91::AID-ARCH11%3E3.0.CO;2-5/epdf" TargetMode="External"/><Relationship Id="rId75" Type="http://schemas.openxmlformats.org/officeDocument/2006/relationships/hyperlink" Target="http://www.ingentaconnect.com/content/scs/chimia/2003/00000057/00000011/art00006?crawler=true" TargetMode="External"/><Relationship Id="rId76" Type="http://schemas.openxmlformats.org/officeDocument/2006/relationships/hyperlink" Target="http://www.sciencedirect.com/science/article/pii/S096517481400160X" TargetMode="External"/><Relationship Id="rId77" Type="http://schemas.openxmlformats.org/officeDocument/2006/relationships/hyperlink" Target="http://www.ncbi.nlm.nih.gov/pmc/articles/PMC2237996/" TargetMode="External"/><Relationship Id="rId78" Type="http://schemas.openxmlformats.org/officeDocument/2006/relationships/hyperlink" Target="http://jee.oxfordjournals.org/content/39/3/400.long" TargetMode="External"/><Relationship Id="rId79" Type="http://schemas.openxmlformats.org/officeDocument/2006/relationships/hyperlink" Target="http://www.sciencedirect.com/science/article/pii/0005272867900515" TargetMode="External"/><Relationship Id="rId90" Type="http://schemas.openxmlformats.org/officeDocument/2006/relationships/hyperlink" Target="http://www.sciencedirect.com/science/article/pii/S0048357583710540" TargetMode="External"/><Relationship Id="rId91" Type="http://schemas.openxmlformats.org/officeDocument/2006/relationships/hyperlink" Target="http://jpet.aspetjournals.org/content/173/1/60" TargetMode="External"/><Relationship Id="rId92" Type="http://schemas.openxmlformats.org/officeDocument/2006/relationships/hyperlink" Target="http://www.sciencedirect.com/science/article/pii/S0965174811000750http:/www.sciencedirect.com/science/article/pii/S0965174811000750" TargetMode="External"/><Relationship Id="rId93" Type="http://schemas.openxmlformats.org/officeDocument/2006/relationships/hyperlink" Target="https://www.jstage.jst.go.jp/article/jpestics/30/1/30_1_17/_article" TargetMode="External"/><Relationship Id="rId94" Type="http://schemas.openxmlformats.org/officeDocument/2006/relationships/hyperlink" Target="https://www.jstage.jst.go.jp/article/jpestics/30/4/30_4_403/_article" TargetMode="External"/><Relationship Id="rId95" Type="http://schemas.openxmlformats.org/officeDocument/2006/relationships/hyperlink" Target="https://www.jstage.jst.go.jp/article/jpestics/31/3/31_3_335/_article" TargetMode="External"/><Relationship Id="rId96" Type="http://schemas.openxmlformats.org/officeDocument/2006/relationships/hyperlink" Target="http://www.sciencedirect.com/science/bookseries/00652806/44" TargetMode="External"/><Relationship Id="rId97" Type="http://schemas.openxmlformats.org/officeDocument/2006/relationships/hyperlink" Target="https://www.jstage.jst.go.jp/article/jpestics/30/3/30_30.272/_article" TargetMode="External"/><Relationship Id="rId98" Type="http://schemas.openxmlformats.org/officeDocument/2006/relationships/hyperlink" Target="http://www.sciencedirect.com/science/article/pii/S0048357512000879" TargetMode="External"/><Relationship Id="rId99" Type="http://schemas.openxmlformats.org/officeDocument/2006/relationships/hyperlink" Target="http://www.sciencedirect.com/science/article/pii/S096517480600169X" TargetMode="External"/><Relationship Id="rId20" Type="http://schemas.openxmlformats.org/officeDocument/2006/relationships/hyperlink" Target="http://onlinelibrary.wiley.com/doi/10.1002/9783527644179.ch28/summary" TargetMode="External"/><Relationship Id="rId21" Type="http://schemas.openxmlformats.org/officeDocument/2006/relationships/hyperlink" Target="http://store.elsevier.com/product.jsp?isbn=9780123814500&amp;pagename=search" TargetMode="External"/><Relationship Id="rId22" Type="http://schemas.openxmlformats.org/officeDocument/2006/relationships/hyperlink" Target="http://thirdworld.nl/the-mode-of-action-of-fumigants" TargetMode="External"/><Relationship Id="rId23" Type="http://schemas.openxmlformats.org/officeDocument/2006/relationships/hyperlink" Target="http://pubs.acs.org/doi/abs/10.1021/tx9700477" TargetMode="External"/><Relationship Id="rId24" Type="http://schemas.openxmlformats.org/officeDocument/2006/relationships/hyperlink" Target="http://www.fluoridealert.org/wp-content/uploads/cryolite.summary.epa_.2011.pdf" TargetMode="External"/><Relationship Id="rId25" Type="http://schemas.openxmlformats.org/officeDocument/2006/relationships/hyperlink" Target="http://link.springer.com/article/10.1007/BF02128743" TargetMode="External"/><Relationship Id="rId26" Type="http://schemas.openxmlformats.org/officeDocument/2006/relationships/hyperlink" Target="http://www.cell.com/neuron/pdfExtended/S0896-6273(15)00291-3" TargetMode="External"/><Relationship Id="rId27" Type="http://schemas.openxmlformats.org/officeDocument/2006/relationships/hyperlink" Target="http://jeb.biologists.org/content/208/23/4451" TargetMode="External"/><Relationship Id="rId28" Type="http://schemas.openxmlformats.org/officeDocument/2006/relationships/hyperlink" Target="http://onlinelibrary.wiley.com/doi/10.1002/(SICI)1096-9063(199702)49:2%3C130::AID-PS509%3E3.0.CO;2-U/abstract" TargetMode="External"/><Relationship Id="rId29" Type="http://schemas.openxmlformats.org/officeDocument/2006/relationships/hyperlink" Target="http://onlinelibrary.wiley.com/doi/10.1002/9783527644179.ch29/summary" TargetMode="External"/><Relationship Id="rId40" Type="http://schemas.openxmlformats.org/officeDocument/2006/relationships/hyperlink" Target="http://pubs.acs.org/doi/pdf/10.1021/jf021149s" TargetMode="External"/><Relationship Id="rId41" Type="http://schemas.openxmlformats.org/officeDocument/2006/relationships/hyperlink" Target="http://pubs.acs.org/doi/abs/10.1021/jf0306340" TargetMode="External"/><Relationship Id="rId42" Type="http://schemas.openxmlformats.org/officeDocument/2006/relationships/hyperlink" Target="http://www.pnas.org/content/113/51/14692.abstract" TargetMode="External"/><Relationship Id="rId43" Type="http://schemas.openxmlformats.org/officeDocument/2006/relationships/hyperlink" Target="http://pubs.acs.org/doi/full/10.1021/acs.jafc.5b02460?src=recsys" TargetMode="External"/><Relationship Id="rId44" Type="http://schemas.openxmlformats.org/officeDocument/2006/relationships/hyperlink" Target="http://www.tandfonline.com/doi/abs/10.1080/00021369.1985.10866885" TargetMode="External"/><Relationship Id="rId45" Type="http://schemas.openxmlformats.org/officeDocument/2006/relationships/hyperlink" Target="https://www.jstage.jst.go.jp/article/aez1966/18/4/18_4_550/_article?_sm_au_=iVVqrq7MrDDrH6Nj" TargetMode="External"/><Relationship Id="rId46" Type="http://schemas.openxmlformats.org/officeDocument/2006/relationships/hyperlink" Target="http://onlinelibrary.wiley.com/doi/10.1002/1520-6327(200010)45:2%3C69::AID-ARCH3%3E3.0.CO;2-3/full?scrollTo=references" TargetMode="External"/><Relationship Id="rId47" Type="http://schemas.openxmlformats.org/officeDocument/2006/relationships/hyperlink" Target="http://science.sciencemag.org/content/241/4864/467.full.pdf+html" TargetMode="External"/><Relationship Id="rId48" Type="http://schemas.openxmlformats.org/officeDocument/2006/relationships/hyperlink" Target="http://www.sciencedirect.com/science/article/pii/096517489400037I" TargetMode="External"/><Relationship Id="rId49" Type="http://schemas.openxmlformats.org/officeDocument/2006/relationships/hyperlink" Target="http://onlinelibrary.wiley.com/doi/10.1002/1526-4998(200102)57:2%3C115::AID-PS245%3E3.0.CO;2-A/abstract" TargetMode="External"/><Relationship Id="rId60" Type="http://schemas.openxmlformats.org/officeDocument/2006/relationships/hyperlink" Target="http://www.biochemsoctrans.org/content/ppbiost/22/1/226.full.pdf" TargetMode="External"/><Relationship Id="rId61" Type="http://schemas.openxmlformats.org/officeDocument/2006/relationships/hyperlink" Target="http://www.biochemsoctrans.org/content/ppbiost/22/1/230.full.pdf" TargetMode="External"/><Relationship Id="rId62" Type="http://schemas.openxmlformats.org/officeDocument/2006/relationships/hyperlink" Target="http://www.biochemsoctrans.org/content/ppbiost/22/1/247.full.pdf" TargetMode="External"/><Relationship Id="rId63" Type="http://schemas.openxmlformats.org/officeDocument/2006/relationships/hyperlink" Target="http://www.sciencedirect.com/science/article/pii/S0005272898000292" TargetMode="External"/><Relationship Id="rId64" Type="http://schemas.openxmlformats.org/officeDocument/2006/relationships/hyperlink" Target="http://www.sciencedirect.com/science/article/pii/S0005272898000346" TargetMode="External"/><Relationship Id="rId65" Type="http://schemas.openxmlformats.org/officeDocument/2006/relationships/hyperlink" Target="http://www.jbc.org/content/274/5/2625.full.pdf" TargetMode="External"/><Relationship Id="rId66" Type="http://schemas.openxmlformats.org/officeDocument/2006/relationships/hyperlink" Target="http://pubs.acs.org/doi/pdf/10.1021/bi8019977" TargetMode="External"/><Relationship Id="rId67" Type="http://schemas.openxmlformats.org/officeDocument/2006/relationships/hyperlink" Target="http://pubs.acs.org/doi/pdf/10.1021/bi300047h" TargetMode="External"/><Relationship Id="rId68" Type="http://schemas.openxmlformats.org/officeDocument/2006/relationships/hyperlink" Target="http://onlinelibrary.wiley.com/book/10.1002/9783527644179" TargetMode="External"/><Relationship Id="rId69" Type="http://schemas.openxmlformats.org/officeDocument/2006/relationships/hyperlink" Target="http://www.sciencedirect.com/science/article/pii/S0304401707004396" TargetMode="External"/><Relationship Id="rId100" Type="http://schemas.openxmlformats.org/officeDocument/2006/relationships/hyperlink" Target="http://www.sciencedirect.com/science/article/pii/S0048357583710540" TargetMode="External"/><Relationship Id="rId80" Type="http://schemas.openxmlformats.org/officeDocument/2006/relationships/hyperlink" Target="http://onlinelibrary.wiley.com/doi/10.1002/ps.3470/abstract" TargetMode="External"/><Relationship Id="rId81" Type="http://schemas.openxmlformats.org/officeDocument/2006/relationships/hyperlink" Target="https://www.jstage.jst.go.jp/article/jpestics/40/1/40_D14-086/_html" TargetMode="External"/><Relationship Id="rId82" Type="http://schemas.openxmlformats.org/officeDocument/2006/relationships/hyperlink" Target="http://onlinelibrary.wiley.com/doi/10.1002/ps.3641/abstract" TargetMode="External"/><Relationship Id="rId83" Type="http://schemas.openxmlformats.org/officeDocument/2006/relationships/hyperlink" Target="http://www.sciencedirect.com/science/article/pii/S0048357505000945" TargetMode="External"/><Relationship Id="rId84" Type="http://schemas.openxmlformats.org/officeDocument/2006/relationships/hyperlink" Target="http://www.sciencedirect.com/science/article/pii/S0143416005001697" TargetMode="External"/><Relationship Id="rId85" Type="http://schemas.openxmlformats.org/officeDocument/2006/relationships/hyperlink" Target="http://www.sciencedirect.com/science/article/pii/B9780123943897000053" TargetMode="External"/><Relationship Id="rId86" Type="http://schemas.openxmlformats.org/officeDocument/2006/relationships/hyperlink" Target="http://rd.springer.com/article/10.1007/s10158-008-0076-4" TargetMode="External"/><Relationship Id="rId87" Type="http://schemas.openxmlformats.org/officeDocument/2006/relationships/hyperlink" Target="http://www.sciencedirect.com/science/article/pii/S0960894X13011505" TargetMode="External"/><Relationship Id="rId88" Type="http://schemas.openxmlformats.org/officeDocument/2006/relationships/hyperlink" Target="http://onlinelibrary.wiley.com/doi/10.1002/ps.1423/abstract" TargetMode="External"/><Relationship Id="rId89" Type="http://schemas.openxmlformats.org/officeDocument/2006/relationships/hyperlink" Target="http://store.elsevier.com/Insect-Control/isbn-97801238145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tabSelected="1" workbookViewId="0">
      <pane ySplit="1" topLeftCell="A80" activePane="bottomLeft" state="frozen"/>
      <selection pane="bottomLeft" activeCell="B101" sqref="B101:B103"/>
    </sheetView>
  </sheetViews>
  <sheetFormatPr baseColWidth="10" defaultColWidth="17.33203125" defaultRowHeight="15.75" customHeight="1" x14ac:dyDescent="0"/>
  <cols>
    <col min="1" max="1" width="11" style="20" customWidth="1"/>
    <col min="2" max="2" width="40.33203125" style="23" customWidth="1"/>
    <col min="3" max="3" width="162" style="1" customWidth="1"/>
    <col min="4" max="4" width="8.83203125" style="20" customWidth="1"/>
    <col min="5" max="16384" width="17.33203125" style="20"/>
  </cols>
  <sheetData>
    <row r="1" spans="1:4" s="16" customFormat="1" ht="25" customHeight="1">
      <c r="A1" s="12" t="s">
        <v>0</v>
      </c>
      <c r="B1" s="13" t="s">
        <v>1</v>
      </c>
      <c r="C1" s="14" t="s">
        <v>2</v>
      </c>
      <c r="D1" s="15"/>
    </row>
    <row r="2" spans="1:4" ht="40" customHeight="1">
      <c r="A2" s="17">
        <v>1</v>
      </c>
      <c r="B2" s="18" t="s">
        <v>3</v>
      </c>
      <c r="C2" s="2" t="s">
        <v>4</v>
      </c>
      <c r="D2" s="19"/>
    </row>
    <row r="3" spans="1:4" ht="40" customHeight="1">
      <c r="A3" s="25">
        <v>2</v>
      </c>
      <c r="B3" s="33" t="s">
        <v>5</v>
      </c>
      <c r="C3" s="3" t="str">
        <f>HYPERLINK("http://onlinelibrary.wiley.com/doi/10.1002/9783527644179.ch32/pdf","Salgado VL, Schnatteter S and Holmes KA, Ligand-gated chloride channel antagonists (fiproles), in Modern Crop Protection Compounds 2nd edition, ed. by Kramer W, Schirmer U, Jeschke P and Witschel M, Wiley-VCH Verlag, Weinheim, pp. 1283-1305 (2012).")</f>
        <v>Salgado VL, Schnatteter S and Holmes KA, Ligand-gated chloride channel antagonists (fiproles), in Modern Crop Protection Compounds 2nd edition, ed. by Kramer W, Schirmer U, Jeschke P and Witschel M, Wiley-VCH Verlag, Weinheim, pp. 1283-1305 (2012).</v>
      </c>
      <c r="D3" s="19"/>
    </row>
    <row r="4" spans="1:4" ht="40" customHeight="1">
      <c r="A4" s="37"/>
      <c r="B4" s="34"/>
      <c r="C4" s="4" t="str">
        <f>HYPERLINK("http://www.pnas.org/content/103/13/5185.full.pdf","Chen L, Durkin KA and Casida JE, Structural model for  -aminobutyric acid receptor noncompetitive antagonist binding: Widely diverse structures fit the same site. Proc Natl Acad Sci 103:5185-5190 (2006).")</f>
        <v>Chen L, Durkin KA and Casida JE, Structural model for  -aminobutyric acid receptor noncompetitive antagonist binding: Widely diverse structures fit the same site. Proc Natl Acad Sci 103:5185-5190 (2006).</v>
      </c>
      <c r="D4" s="19"/>
    </row>
    <row r="5" spans="1:4" ht="40" customHeight="1">
      <c r="A5" s="37"/>
      <c r="B5" s="34"/>
      <c r="C5" s="3" t="str">
        <f>HYPERLINK("http://jpet.aspetjournals.org/content/306/3/914.full.pdf+html","Zhao X, Salgado VL, Yeh JZ and Narahashi T, Differential Actions of Fipronil and Dieldrin Insecticides on GABA-Gated Chloride Channels in Cockroach Neurons. J Pharm Exp Ther 306:914-924 (2003).")</f>
        <v>Zhao X, Salgado VL, Yeh JZ and Narahashi T, Differential Actions of Fipronil and Dieldrin Insecticides on GABA-Gated Chloride Channels in Cockroach Neurons. J Pharm Exp Ther 306:914-924 (2003).</v>
      </c>
      <c r="D5" s="19"/>
    </row>
    <row r="6" spans="1:4" ht="40" customHeight="1">
      <c r="A6" s="37"/>
      <c r="B6" s="34"/>
      <c r="C6" s="4" t="str">
        <f>HYPERLINK("http://onlinelibrary.wiley.com/doi/10.1038/sj.bjp.0703507/epdf","Grolleau F and Sattelle, DB, Single channel analysis of the blocking actions of BIDN and fipronil on a Drosophila melanogaster GABA receptor (RDL) stably expressed in a Drosophila cell line. Br J Pharm 130:1833-1842 (2000).")</f>
        <v>Grolleau F and Sattelle, DB, Single channel analysis of the blocking actions of BIDN and fipronil on a Drosophila melanogaster GABA receptor (RDL) stably expressed in a Drosophila cell line. Br J Pharm 130:1833-1842 (2000).</v>
      </c>
      <c r="D6" s="19"/>
    </row>
    <row r="7" spans="1:4" ht="40" customHeight="1">
      <c r="A7" s="37"/>
      <c r="B7" s="34"/>
      <c r="C7" s="3" t="str">
        <f>HYPERLINK("http://www.ncbi.nlm.nih.gov/pmc/articles/PMC23994/pdf/pq012764.pdf","Hainzl D and Casida JE, Fipronil insecticide: Novel photochemical desulfinylation with retention of neurotoxicity. Proc Natl Acad Sci 93:12764-12767 (1996).")</f>
        <v>Hainzl D and Casida JE, Fipronil insecticide: Novel photochemical desulfinylation with retention of neurotoxicity. Proc Natl Acad Sci 93:12764-12767 (1996).</v>
      </c>
      <c r="D7" s="19"/>
    </row>
    <row r="8" spans="1:4" ht="40" customHeight="1">
      <c r="A8" s="37"/>
      <c r="B8" s="34"/>
      <c r="C8" s="4" t="str">
        <f>HYPERLINK("http://www.ncbi.nlm.nih.gov/pmc/articles/PMC1909003/pdf/brjpharm00189-0049.pdf","Hosie AM, Baylis HA, Buckingham SD and Sattelle DB, Actions of the insecticide fipronil, on dieldrin-sensitive and - resistant GABA receptors of Drosophila melanogaster. Br J Pharm 115:909-912 (1995).")</f>
        <v>Hosie AM, Baylis HA, Buckingham SD and Sattelle DB, Actions of the insecticide fipronil, on dieldrin-sensitive and - resistant GABA receptors of Drosophila melanogaster. Br J Pharm 115:909-912 (1995).</v>
      </c>
      <c r="D8" s="19"/>
    </row>
    <row r="9" spans="1:4" ht="40" customHeight="1">
      <c r="A9" s="37"/>
      <c r="B9" s="34"/>
      <c r="C9" s="3" t="str">
        <f>HYPERLINK("http://www.sciencedirect.com/science/article/pii/S0048357583710357","Cole LM, Nicholson RA and Casida JE, Action of Phenylpyrazole Insecticides at the GABA-Gated Chloride Channel. Pest Biochem Physiol 46:47-54 (1993).")</f>
        <v>Cole LM, Nicholson RA and Casida JE, Action of Phenylpyrazole Insecticides at the GABA-Gated Chloride Channel. Pest Biochem Physiol 46:47-54 (1993).</v>
      </c>
      <c r="D9" s="19"/>
    </row>
    <row r="10" spans="1:4" ht="40" customHeight="1">
      <c r="A10" s="37"/>
      <c r="B10" s="34"/>
      <c r="C10" s="5" t="s">
        <v>47</v>
      </c>
      <c r="D10" s="19"/>
    </row>
    <row r="11" spans="1:4" ht="40" customHeight="1">
      <c r="A11" s="25">
        <v>3</v>
      </c>
      <c r="B11" s="35" t="s">
        <v>6</v>
      </c>
      <c r="C11" s="2" t="s">
        <v>58</v>
      </c>
      <c r="D11" s="19"/>
    </row>
    <row r="12" spans="1:4" ht="40" customHeight="1">
      <c r="A12" s="37"/>
      <c r="B12" s="34"/>
      <c r="C12" s="5" t="s">
        <v>7</v>
      </c>
      <c r="D12" s="19"/>
    </row>
    <row r="13" spans="1:4" ht="40" customHeight="1">
      <c r="A13" s="25">
        <v>4</v>
      </c>
      <c r="B13" s="33" t="s">
        <v>8</v>
      </c>
      <c r="C13" s="2" t="s">
        <v>59</v>
      </c>
      <c r="D13" s="19"/>
    </row>
    <row r="14" spans="1:4" ht="40" customHeight="1">
      <c r="A14" s="37"/>
      <c r="B14" s="34"/>
      <c r="C14" s="5" t="s">
        <v>60</v>
      </c>
      <c r="D14" s="19"/>
    </row>
    <row r="15" spans="1:4" ht="40" customHeight="1">
      <c r="A15" s="37"/>
      <c r="B15" s="34"/>
      <c r="C15" s="3" t="str">
        <f>HYPERLINK("http://www.sciencedirect.com/science/article/pii/S0048357513000989","Sparks TC, Watson GB, Loso MR, Geng C, Babcock JM and Thomas JD, Sulfoxaflor and the sulfoximine insecticides: chemistry, mode of action and basis for efficacy on resistant insects. Pestic Biochem Physiol 107:1-7 (2013).")</f>
        <v>Sparks TC, Watson GB, Loso MR, Geng C, Babcock JM and Thomas JD, Sulfoxaflor and the sulfoximine insecticides: chemistry, mode of action and basis for efficacy on resistant insects. Pestic Biochem Physiol 107:1-7 (2013).</v>
      </c>
      <c r="D15" s="19"/>
    </row>
    <row r="16" spans="1:4" ht="40" customHeight="1">
      <c r="A16" s="37"/>
      <c r="B16" s="34"/>
      <c r="C16" s="5" t="str">
        <f>HYPERLINK("https://www.ncbi.nlm.nih.gov/pmc/articles/PMC4657471/","Nauen R, Jeschke P, Velten R, Beck ME, Ebbinghaus-Kintscher U, Thielert W, Wölfel K, Haas, M, Kunz K, Raupach G, Flupyradifurone: a brief profile of a new butenolide insecticide. Pest Manag Sci 71:850-862 (2015).")</f>
        <v>Nauen R, Jeschke P, Velten R, Beck ME, Ebbinghaus-Kintscher U, Thielert W, Wölfel K, Haas, M, Kunz K, Raupach G, Flupyradifurone: a brief profile of a new butenolide insecticide. Pest Manag Sci 71:850-862 (2015).</v>
      </c>
      <c r="D16" s="19"/>
    </row>
    <row r="17" spans="1:4" ht="40" customHeight="1">
      <c r="A17" s="25">
        <v>5</v>
      </c>
      <c r="B17" s="33" t="s">
        <v>9</v>
      </c>
      <c r="C17" s="3" t="s">
        <v>46</v>
      </c>
      <c r="D17" s="19"/>
    </row>
    <row r="18" spans="1:4" ht="40" customHeight="1">
      <c r="A18" s="37"/>
      <c r="B18" s="34"/>
      <c r="C18" s="5" t="s">
        <v>48</v>
      </c>
      <c r="D18" s="19"/>
    </row>
    <row r="19" spans="1:4" ht="40" customHeight="1">
      <c r="A19" s="25">
        <v>6</v>
      </c>
      <c r="B19" s="33" t="s">
        <v>10</v>
      </c>
      <c r="C19" s="3" t="str">
        <f>HYPERLINK("http://store.elsevier.com/product.jsp?isbn=9780123814487&amp;pagename=search","Rugg D, Buckingham SD, Sattelle DB and Jansson RK, The insecticidal macrocyclic lactones, in Insect Pharmacology: Channels, Receptors, Toxins and Enzymes, Gilbert LI, Gill SS eds, Academic Press, Cambridge, MA, pp.69-99 (2010).")</f>
        <v>Rugg D, Buckingham SD, Sattelle DB and Jansson RK, The insecticidal macrocyclic lactones, in Insect Pharmacology: Channels, Receptors, Toxins and Enzymes, Gilbert LI, Gill SS eds, Academic Press, Cambridge, MA, pp.69-99 (2010).</v>
      </c>
      <c r="D19" s="19"/>
    </row>
    <row r="20" spans="1:4" ht="40" customHeight="1">
      <c r="A20" s="37"/>
      <c r="B20" s="34"/>
      <c r="C20" s="4" t="str">
        <f>HYPERLINK("http://onlinelibrary.wiley.com/doi/10.1002/9783527644179.ch32/summary","Pitterna T, Chloride channel activators / new natural products: Avermectins and milbemycins, in Modern Crop Protection Compounds 2nd Ed, Vol. 3, Kramer W, Schirmer U, Jeschke P, Witschel M eds, Wiley-VCH, pp.1305-1326 (2012).")</f>
        <v>Pitterna T, Chloride channel activators / new natural products: Avermectins and milbemycins, in Modern Crop Protection Compounds 2nd Ed, Vol. 3, Kramer W, Schirmer U, Jeschke P, Witschel M eds, Wiley-VCH, pp.1305-1326 (2012).</v>
      </c>
      <c r="D20" s="19"/>
    </row>
    <row r="21" spans="1:4" ht="40" customHeight="1">
      <c r="A21" s="25">
        <v>7</v>
      </c>
      <c r="B21" s="35" t="s">
        <v>11</v>
      </c>
      <c r="C21" s="2" t="s">
        <v>61</v>
      </c>
      <c r="D21" s="19"/>
    </row>
    <row r="22" spans="1:4" ht="40" customHeight="1">
      <c r="A22" s="37"/>
      <c r="B22" s="34"/>
      <c r="C22" s="4" t="str">
        <f>HYPERLINK("http://onlinelibrary.wiley.com/doi/10.1002/9783527644179.ch28/summary","Hatakoshi M, Pyriproxyfen: A new juvenoid, in Modern Crop Protection Compounds 2nd Ed, Vol. 3, Kramer W, Schirmer U, Jeschke P, Witschel M eds, Wiley-VCH, pp.983-998 (2012).")</f>
        <v>Hatakoshi M, Pyriproxyfen: A new juvenoid, in Modern Crop Protection Compounds 2nd Ed, Vol. 3, Kramer W, Schirmer U, Jeschke P, Witschel M eds, Wiley-VCH, pp.983-998 (2012).</v>
      </c>
      <c r="D22" s="19"/>
    </row>
    <row r="23" spans="1:4" ht="40" customHeight="1">
      <c r="A23" s="37"/>
      <c r="B23" s="34"/>
      <c r="C23" s="3" t="str">
        <f>HYPERLINK("http://store.elsevier.com/product.jsp?isbn=9780123814500&amp;pagename=search","Dhadidalla TS, Retnakaran A and Smagghe G, Insect growth- and development-disrupting insecticides, in Insect Control: Biological and Synthetic Agents, Gilbert LI, Gill SS, eds, Academic Press, pp. 121-184 (2010).")</f>
        <v>Dhadidalla TS, Retnakaran A and Smagghe G, Insect growth- and development-disrupting insecticides, in Insect Control: Biological and Synthetic Agents, Gilbert LI, Gill SS, eds, Academic Press, pp. 121-184 (2010).</v>
      </c>
      <c r="D23" s="19"/>
    </row>
    <row r="24" spans="1:4" ht="40" customHeight="1">
      <c r="A24" s="17" t="s">
        <v>12</v>
      </c>
      <c r="B24" s="21" t="s">
        <v>13</v>
      </c>
      <c r="C24" s="3" t="str">
        <f>HYPERLINK("http://thirdworld.nl/the-mode-of-action-of-fumigants","Price NR,  The mode of action of fumigants, J Stored Prod Res 21:157-164 (1985).")</f>
        <v>Price NR,  The mode of action of fumigants, J Stored Prod Res 21:157-164 (1985).</v>
      </c>
      <c r="D24" s="19"/>
    </row>
    <row r="25" spans="1:4" ht="40" customHeight="1">
      <c r="A25" s="17" t="s">
        <v>14</v>
      </c>
      <c r="B25" s="21" t="s">
        <v>15</v>
      </c>
      <c r="C25" s="3" t="str">
        <f>HYPERLINK("http://pubs.acs.org/doi/abs/10.1021/tx9700477","Sparks SE, Quistad GB and Casida JE,  Chloropicrin: Reactions with biological thiols and metabolism in mice. Chem Res Toxicol 10:1001-1007 (1997).")</f>
        <v>Sparks SE, Quistad GB and Casida JE,  Chloropicrin: Reactions with biological thiols and metabolism in mice. Chem Res Toxicol 10:1001-1007 (1997).</v>
      </c>
      <c r="D25" s="19"/>
    </row>
    <row r="26" spans="1:4" ht="40" customHeight="1">
      <c r="A26" s="26" t="s">
        <v>73</v>
      </c>
      <c r="B26" s="35" t="s">
        <v>16</v>
      </c>
      <c r="C26" s="3" t="str">
        <f>HYPERLINK("http://www.sciencedirect.com/science/article/pii/S0009279710004631 ","Barbier O, Arreopla-Mendoza L, Del-Razo LM, Molecular mechanisms of fluoride toxicity, Chemico-Biological Interactiions 188:319-333 (2010).")</f>
        <v>Barbier O, Arreopla-Mendoza L, Del-Razo LM, Molecular mechanisms of fluoride toxicity, Chemico-Biological Interactiions 188:319-333 (2010).</v>
      </c>
      <c r="D26" s="19"/>
    </row>
    <row r="27" spans="1:4" ht="40" customHeight="1">
      <c r="A27" s="37"/>
      <c r="B27" s="34"/>
      <c r="C27" s="5" t="str">
        <f>HYPERLINK("http://www.fluoridealert.org/wp-content/uploads/cryolite.summary.epa_.2011.pdf","Cryolite Summary Document Registration Review: Initial Docket EPA-HQ-OPP-2011-0173 March 2011")</f>
        <v>Cryolite Summary Document Registration Review: Initial Docket EPA-HQ-OPP-2011-0173 March 2011</v>
      </c>
      <c r="D27" s="19"/>
    </row>
    <row r="28" spans="1:4" ht="40" customHeight="1">
      <c r="A28" s="17" t="s">
        <v>17</v>
      </c>
      <c r="B28" s="21" t="s">
        <v>18</v>
      </c>
      <c r="C28" s="3" t="str">
        <f>HYPERLINK("http://link.springer.com/article/10.1007/BF02128743","Cochran DG, Toxic effects of boric acid on the German cockroach, Experientia 51:561-563 (1995).")</f>
        <v>Cochran DG, Toxic effects of boric acid on the German cockroach, Experientia 51:561-563 (1995).</v>
      </c>
      <c r="D28" s="19"/>
    </row>
    <row r="29" spans="1:4" ht="40" customHeight="1">
      <c r="A29" s="17" t="s">
        <v>19</v>
      </c>
      <c r="B29" s="21" t="s">
        <v>20</v>
      </c>
      <c r="C29" s="6" t="s">
        <v>21</v>
      </c>
      <c r="D29" s="19"/>
    </row>
    <row r="30" spans="1:4" ht="40" customHeight="1">
      <c r="A30" s="25">
        <v>9</v>
      </c>
      <c r="B30" s="35" t="s">
        <v>22</v>
      </c>
      <c r="C30" s="2" t="s">
        <v>62</v>
      </c>
      <c r="D30" s="19"/>
    </row>
    <row r="31" spans="1:4" ht="40" customHeight="1">
      <c r="A31" s="37"/>
      <c r="B31" s="34"/>
      <c r="C31" s="7" t="str">
        <f>HYPERLINK("http://jeb.biologists.org/content/208/23/4451","Ausborn J, Wolf H, Mader W and Kayser H, The insecticide pymetrozine selectively affects chordotonal mechanoreceptors. J Exp Biol, 208:4451–4466 (2005).")</f>
        <v>Ausborn J, Wolf H, Mader W and Kayser H, The insecticide pymetrozine selectively affects chordotonal mechanoreceptors. J Exp Biol, 208:4451–4466 (2005).</v>
      </c>
      <c r="D31" s="19"/>
    </row>
    <row r="32" spans="1:4" ht="40" customHeight="1">
      <c r="A32" s="37"/>
      <c r="B32" s="34"/>
      <c r="C32" s="8" t="str">
        <f>HYPERLINK("http://onlinelibrary.wiley.com/doi/10.1002/(SICI)1096-9063(199702)49:2%3C130::AID-PS509%3E3.0.CO;2-U/abstract","Harrewijn P, Pymetrozine, a Fast-Acting and Selective Inhibitor of Aphid Feeding . In-situ Studies with Electronic Monitoring of Feeding Behaviour, 49:130–140 (1997).")</f>
        <v>Harrewijn P, Pymetrozine, a Fast-Acting and Selective Inhibitor of Aphid Feeding . In-situ Studies with Electronic Monitoring of Feeding Behaviour, 49:130–140 (1997).</v>
      </c>
      <c r="D32" s="19"/>
    </row>
    <row r="33" spans="1:4" ht="40" customHeight="1">
      <c r="A33" s="17">
        <v>10</v>
      </c>
      <c r="B33" s="21" t="s">
        <v>23</v>
      </c>
      <c r="C33" s="3" t="str">
        <f>HYPERLINK("http://onlinelibrary.wiley.com/doi/10.1002/9783527644179.ch29/summary","Bretschneider T and Nauen R, Mite growth inhibitors (clofentezine, hexythiazox, etoxazole). In Modern Crop Protection Compounds 2nd Edition (Eds. W Kraemer, U Schirmer), Volume 3, Wiley-VCH, Weinheim, pp.1012-1027 (2012).")</f>
        <v>Bretschneider T and Nauen R, Mite growth inhibitors (clofentezine, hexythiazox, etoxazole). In Modern Crop Protection Compounds 2nd Edition (Eds. W Kraemer, U Schirmer), Volume 3, Wiley-VCH, Weinheim, pp.1012-1027 (2012).</v>
      </c>
      <c r="D33" s="19"/>
    </row>
    <row r="34" spans="1:4" ht="40" customHeight="1">
      <c r="A34" s="17">
        <v>11</v>
      </c>
      <c r="B34" s="18" t="s">
        <v>24</v>
      </c>
      <c r="C34" s="3" t="str">
        <f>HYPERLINK("https://www.ncbi.nlm.nih.gov/pubmed/17198720","Bravo A, Gill SS and Soberon M,  Mode of action of Bacillus thuringiensis Cry and Cyt toxins and their potential for insect control, Toxicon 49:423-445 (2007).")</f>
        <v>Bravo A, Gill SS and Soberon M,  Mode of action of Bacillus thuringiensis Cry and Cyt toxins and their potential for insect control, Toxicon 49:423-445 (2007).</v>
      </c>
      <c r="D34" s="19"/>
    </row>
    <row r="35" spans="1:4" ht="40" customHeight="1">
      <c r="A35" s="25">
        <v>12</v>
      </c>
      <c r="B35" s="33" t="s">
        <v>25</v>
      </c>
      <c r="C35" s="3" t="str">
        <f>HYPERLINK("http://jee.oxfordjournals.org/content/58/3/392","Pieper GR and Casida JE, Housefly adenosinetriphosphatases and their inhibition by insecticidal organotin compounds. J Econ Entomol 58:392-400 (1965).")</f>
        <v>Pieper GR and Casida JE, Housefly adenosinetriphosphatases and their inhibition by insecticidal organotin compounds. J Econ Entomol 58:392-400 (1965).</v>
      </c>
      <c r="D35" s="19"/>
    </row>
    <row r="36" spans="1:4" ht="40" customHeight="1">
      <c r="A36" s="37"/>
      <c r="B36" s="34"/>
      <c r="C36" s="7" t="str">
        <f>HYPERLINK("http://agris.fao.org/agris-search/search.do?recordID=US9163884","Ruder FJ, Guyer W, Benson JA and Kayser H, The thiourea insecticide/acaricide diafenthiuron has a novel mode of action: inhibition of mitochondrial respiration by its carbodiimide product. Pest Biochem Physiol 41:207-219 (1991).")</f>
        <v>Ruder FJ, Guyer W, Benson JA and Kayser H, The thiourea insecticide/acaricide diafenthiuron has a novel mode of action: inhibition of mitochondrial respiration by its carbodiimide product. Pest Biochem Physiol 41:207-219 (1991).</v>
      </c>
      <c r="D36" s="19"/>
    </row>
    <row r="37" spans="1:4" ht="40" customHeight="1">
      <c r="A37" s="37"/>
      <c r="B37" s="34"/>
      <c r="C37" s="2" t="s">
        <v>63</v>
      </c>
      <c r="D37" s="19"/>
    </row>
    <row r="38" spans="1:4" ht="40" customHeight="1">
      <c r="A38" s="38">
        <v>13</v>
      </c>
      <c r="B38" s="36" t="s">
        <v>26</v>
      </c>
      <c r="C38" s="8" t="str">
        <f>HYPERLINK("http://dx.doi.org/10.1006/pest.1994.1064","Black BC, Hollingworth RM, Ahammadsahib KI, Kukel CD and Donovan S, Insecticidal action and mitochondrial uncoupling activity of AC-303,630 and related halogenated pyrroles Pest Biochem Physiol 50:115-128 (1994).")</f>
        <v>Black BC, Hollingworth RM, Ahammadsahib KI, Kukel CD and Donovan S, Insecticidal action and mitochondrial uncoupling activity of AC-303,630 and related halogenated pyrroles Pest Biochem Physiol 50:115-128 (1994).</v>
      </c>
      <c r="D38" s="22"/>
    </row>
    <row r="39" spans="1:4" ht="40" customHeight="1">
      <c r="A39" s="37"/>
      <c r="B39" s="34"/>
      <c r="C39" s="7" t="str">
        <f>HYPERLINK("http://dx.doi.org/10.1016/0005-2728(90)90167-3","Schnellmann RG and Manning RO, Perfluorooctane sulfonamide: A structurally novel uncoupler of oxidative phosphorylation. Biochimica et Biophysica Acta 1016:344-348 (1990).")</f>
        <v>Schnellmann RG and Manning RO, Perfluorooctane sulfonamide: A structurally novel uncoupler of oxidative phosphorylation. Biochimica et Biophysica Acta 1016:344-348 (1990).</v>
      </c>
      <c r="D39" s="22"/>
    </row>
    <row r="40" spans="1:4" ht="40" customHeight="1">
      <c r="A40" s="37"/>
      <c r="B40" s="34"/>
      <c r="C40" s="8" t="str">
        <f>HYPERLINK("http://dx.doi.org/10.1016/0005-2728(88)90226-5","Miyoshi H and Fujita T, Quantitative analyses of the uncoupling activity of substituted phenols with mitochondria from flight muscles of house flies. Biochim et Biophysica Acta 935:312-321 (1988).")</f>
        <v>Miyoshi H and Fujita T, Quantitative analyses of the uncoupling activity of substituted phenols with mitochondria from flight muscles of house flies. Biochim et Biophysica Acta 935:312-321 (1988).</v>
      </c>
      <c r="D40" s="22"/>
    </row>
    <row r="41" spans="1:4" ht="40" customHeight="1">
      <c r="A41" s="25">
        <v>14</v>
      </c>
      <c r="B41" s="33" t="s">
        <v>27</v>
      </c>
      <c r="C41" s="3" t="str">
        <f>HYPERLINK("http://jeb.biologists.org/content/118/1/37","Sattelle DB, Harrow ID, David JA, Pelhate M, Callec JJ, Gepner JI and Hall LM, Nereistoxin: Actions on a CNS acetylcholine receptor/ion channel in the cockroach periplaneta americana. J Exp Biol 118 37-52 (1985).")</f>
        <v>Sattelle DB, Harrow ID, David JA, Pelhate M, Callec JJ, Gepner JI and Hall LM, Nereistoxin: Actions on a CNS acetylcholine receptor/ion channel in the cockroach periplaneta americana. J Exp Biol 118 37-52 (1985).</v>
      </c>
      <c r="D41" s="19"/>
    </row>
    <row r="42" spans="1:4" ht="40" customHeight="1">
      <c r="A42" s="37"/>
      <c r="B42" s="34"/>
      <c r="C42" s="4" t="str">
        <f>HYPERLINK("http://link.springer.com/article/10.1007/s10158-003-0025-1","Delpech VR, Ihara M, Coddou C, Matsuda K and Satelle DB, Action of nereistoxin on recombinant neuronal nicotinic acetylcholine receptors expressed in Xenopus laevis oocytes. Invert Neurosci 1:29-35 (2003).")</f>
        <v>Delpech VR, Ihara M, Coddou C, Matsuda K and Satelle DB, Action of nereistoxin on recombinant neuronal nicotinic acetylcholine receptors expressed in Xenopus laevis oocytes. Invert Neurosci 1:29-35 (2003).</v>
      </c>
      <c r="D42" s="19"/>
    </row>
    <row r="43" spans="1:4" ht="40" customHeight="1">
      <c r="A43" s="37"/>
      <c r="B43" s="34"/>
      <c r="C43" s="3" t="str">
        <f>HYPERLINK("http://www.sciencedirect.com/science/article/pii/S0048357597923130","Nagata K, Iwanaga Y, Shono T and Narahashi T, Modulation of the neuronal nicotinic acetylcholine receptor channel by imidacloprid and cartap. Pest Biochem Physiol 59:119-128 (1997).")</f>
        <v>Nagata K, Iwanaga Y, Shono T and Narahashi T, Modulation of the neuronal nicotinic acetylcholine receptor channel by imidacloprid and cartap. Pest Biochem Physiol 59:119-128 (1997).</v>
      </c>
      <c r="D43" s="19"/>
    </row>
    <row r="44" spans="1:4" ht="40" customHeight="1">
      <c r="A44" s="37"/>
      <c r="B44" s="34"/>
      <c r="C44" s="4" t="str">
        <f>HYPERLINK("http://pubs.acs.org/doi/pdf/10.1021/jf021149s","Lee S-J, Tomizawa M and Casida JE, Nereistoxin and cartap neurotoxicity attributable to direct block of the insect nicotinic receptor/channel. J Argric and Food Chem 51:2646-52 (2003).")</f>
        <v>Lee S-J, Tomizawa M and Casida JE, Nereistoxin and cartap neurotoxicity attributable to direct block of the insect nicotinic receptor/channel. J Argric and Food Chem 51:2646-52 (2003).</v>
      </c>
      <c r="D44" s="19"/>
    </row>
    <row r="45" spans="1:4" ht="40" customHeight="1">
      <c r="A45" s="37"/>
      <c r="B45" s="34"/>
      <c r="C45" s="3" t="str">
        <f>HYPERLINK("http://pubs.acs.org/doi/abs/10.1021/jf0306340","Lee S-J, Caboni P, Tomizawa M and Casida JE, Cartap hydrolysis relative to its action at the insect nicotinic channel. J Agric Food Chem 52:95-98 (2004).")</f>
        <v>Lee S-J, Caboni P, Tomizawa M and Casida JE, Cartap hydrolysis relative to its action at the insect nicotinic channel. J Agric Food Chem 52:95-98 (2004).</v>
      </c>
      <c r="D45" s="19"/>
    </row>
    <row r="46" spans="1:4" ht="40" customHeight="1">
      <c r="A46" s="25">
        <v>15</v>
      </c>
      <c r="B46" s="33" t="s">
        <v>28</v>
      </c>
      <c r="C46" s="2" t="s">
        <v>64</v>
      </c>
      <c r="D46" s="19"/>
    </row>
    <row r="47" spans="1:4" ht="40" customHeight="1">
      <c r="A47" s="37"/>
      <c r="B47" s="34"/>
      <c r="C47" s="5" t="str">
        <f>HYPERLINK("http://pubs.acs.org/doi/full/10.1021/acs.jafc.5b02460?src=recsys","Sun R, Liu C, Zhang H, Wang Q, Benzoylurea Chitin Synthesis Inhibitors. J Agric Food Chemistry 63:6847-6865 (2015).")</f>
        <v>Sun R, Liu C, Zhang H, Wang Q, Benzoylurea Chitin Synthesis Inhibitors. J Agric Food Chemistry 63:6847-6865 (2015).</v>
      </c>
      <c r="D47" s="19"/>
    </row>
    <row r="48" spans="1:4" ht="40" customHeight="1">
      <c r="A48" s="25">
        <v>16</v>
      </c>
      <c r="B48" s="33" t="s">
        <v>29</v>
      </c>
      <c r="C48" s="3" t="str">
        <f>HYPERLINK("http://www.tandfonline.com/doi/abs/10.1080/00021369.1985.10866885","Uchidaa M, Asaib T and Sugimotoa T, Inhibition of cuticle deposition and chitin biosynthesis by a new insect growth regulator, buprofezin, in Nilaparvata lugens. Agri and Biol Chem 49:1233-1234 (1985).")</f>
        <v>Uchidaa M, Asaib T and Sugimotoa T, Inhibition of cuticle deposition and chitin biosynthesis by a new insect growth regulator, buprofezin, in Nilaparvata lugens. Agri and Biol Chem 49:1233-1234 (1985).</v>
      </c>
      <c r="D48" s="19"/>
    </row>
    <row r="49" spans="1:4" ht="40" customHeight="1">
      <c r="A49" s="37"/>
      <c r="B49" s="34"/>
      <c r="C49" s="5" t="s">
        <v>65</v>
      </c>
      <c r="D49" s="19"/>
    </row>
    <row r="50" spans="1:4" ht="40" customHeight="1">
      <c r="A50" s="17">
        <v>17</v>
      </c>
      <c r="B50" s="21" t="s">
        <v>30</v>
      </c>
      <c r="C50" s="2" t="s">
        <v>66</v>
      </c>
      <c r="D50" s="19"/>
    </row>
    <row r="51" spans="1:4" ht="40" customHeight="1">
      <c r="A51" s="25">
        <v>18</v>
      </c>
      <c r="B51" s="35" t="s">
        <v>31</v>
      </c>
      <c r="C51" s="3" t="str">
        <f>HYPERLINK("http://science.sciencemag.org/content/241/4864/467.full.pdf+html","Wing KD, RH 5849, a nonsteroidal ecdysone agonist: effects on a Drosophila cell line. Science 241:467-469 (1988).")</f>
        <v>Wing KD, RH 5849, a nonsteroidal ecdysone agonist: effects on a Drosophila cell line. Science 241:467-469 (1988).</v>
      </c>
      <c r="D51" s="19"/>
    </row>
    <row r="52" spans="1:4" ht="40" customHeight="1">
      <c r="A52" s="37"/>
      <c r="B52" s="34"/>
      <c r="C52" s="8" t="str">
        <f>HYPERLINK("http://www.sciencedirect.com/science/article/pii/096517489400037I","Retnakaran A, Hiruma K,Palli SR and Riddiford LM, Molecular analysis of the mode of action of RH-​5992, a Lepidopteran-​specific, non-​steroidal ecdysteroid agonist. Insect Biochem and Mol Biol 25:109-117 (1995).")</f>
        <v>Retnakaran A, Hiruma K,Palli SR and Riddiford LM, Molecular analysis of the mode of action of RH-​5992, a Lepidopteran-​specific, non-​steroidal ecdysteroid agonist. Insect Biochem and Mol Biol 25:109-117 (1995).</v>
      </c>
      <c r="D52" s="19"/>
    </row>
    <row r="53" spans="1:4" ht="40" customHeight="1">
      <c r="A53" s="37"/>
      <c r="B53" s="34"/>
      <c r="C53" s="4" t="str">
        <f>HYPERLINK("http://onlinelibrary.wiley.com/doi/10.1002/1526-4998(200102)57:2%3C115::AID-PS245%3E3.0.CO;2-A/abstract","Carlson GR, Dhadialla TS, Hunter R, Jansson RK, Jany CS, Lidert Z and Slawecki RA, The chemical and biological properties of methoxyfenozide, a new insecticidal ecdysteroid agonist. Pest Manag Sci 57:115-119 (2001).")</f>
        <v>Carlson GR, Dhadialla TS, Hunter R, Jansson RK, Jany CS, Lidert Z and Slawecki RA, The chemical and biological properties of methoxyfenozide, a new insecticidal ecdysteroid agonist. Pest Manag Sci 57:115-119 (2001).</v>
      </c>
      <c r="D53" s="19"/>
    </row>
    <row r="54" spans="1:4" ht="40" customHeight="1">
      <c r="A54" s="37"/>
      <c r="B54" s="34"/>
      <c r="C54" s="2" t="s">
        <v>67</v>
      </c>
      <c r="D54" s="19"/>
    </row>
    <row r="55" spans="1:4" ht="40" customHeight="1">
      <c r="A55" s="25">
        <v>19</v>
      </c>
      <c r="B55" s="35" t="s">
        <v>32</v>
      </c>
      <c r="C55" s="3" t="str">
        <f>HYPERLINK("http://onlinelibrary.wiley.com/doi/10.1002/ps.2780300305/abstract","Orr GL, Orr N, Cornfield L, Cole JWD and Downer RGH, Interaction of formamidine pesticides with insect neural octopamine receptors: Effects on radioligand binding and cyclic AMP production.Pesticide Science 30 285-294 (1990)")</f>
        <v>Orr GL, Orr N, Cornfield L, Cole JWD and Downer RGH, Interaction of formamidine pesticides with insect neural octopamine receptors: Effects on radioligand binding and cyclic AMP production.Pesticide Science 30 285-294 (1990)</v>
      </c>
      <c r="D55" s="19"/>
    </row>
    <row r="56" spans="1:4" ht="40" customHeight="1">
      <c r="A56" s="37"/>
      <c r="B56" s="34"/>
      <c r="C56" s="4" t="str">
        <f>HYPERLINK("http://www.sciencedirect.com/science/article/pii/0048357585901129","Davenport AP, Morton DB and Evans PD, The action of formamidines on octopamine receptors in the locust. Pest Biochem Physiol 24:45-52 (1985).")</f>
        <v>Davenport AP, Morton DB and Evans PD, The action of formamidines on octopamine receptors in the locust. Pest Biochem Physiol 24:45-52 (1985).</v>
      </c>
      <c r="D56" s="19"/>
    </row>
    <row r="57" spans="1:4" ht="40" customHeight="1">
      <c r="A57" s="37"/>
      <c r="B57" s="34"/>
      <c r="C57" s="3" t="str">
        <f>HYPERLINK("http://www.nature.com/nature/journal/v287/n5777/abs/287060a0.html","Evans PD and Gee JD, Action of formamidine pesticides on octopamine receptors. Nature 287:60-62 (1980).")</f>
        <v>Evans PD and Gee JD, Action of formamidine pesticides on octopamine receptors. Nature 287:60-62 (1980).</v>
      </c>
      <c r="D57" s="19"/>
    </row>
    <row r="58" spans="1:4" ht="40" customHeight="1">
      <c r="A58" s="25">
        <v>20</v>
      </c>
      <c r="B58" s="33" t="s">
        <v>33</v>
      </c>
      <c r="C58" s="3" t="str">
        <f>HYPERLINK("http://www.sciencedirect.com/science/article/pii/0048357587900964","Hollingshaus JG, Inhibition of mitochondrial electron transport by hydramethylnon: A new amidinohydrazone insecticide. Pestic Biochem Physiol 27:61-70 (1987).")</f>
        <v>Hollingshaus JG, Inhibition of mitochondrial electron transport by hydramethylnon: A new amidinohydrazone insecticide. Pestic Biochem Physiol 27:61-70 (1987).</v>
      </c>
      <c r="D58" s="19"/>
    </row>
    <row r="59" spans="1:4" ht="40" customHeight="1">
      <c r="A59" s="37"/>
      <c r="B59" s="34"/>
      <c r="C59" s="4" t="str">
        <f>HYPERLINK("http://onlinelibrary.wiley.com/doi/10.1002/(SICI)1096-9063(199906)55:6%3C659::AID-PS1%3E3.0.CO;2-S/abstract","Kinoshita S, Koura Y, Kariya H, Ohsaki N and Watanabe T, AKD-2023: a novel miticide. Biological activity and mode of action. Pestic Sci 55: 659-660 (1999).")</f>
        <v>Kinoshita S, Koura Y, Kariya H, Ohsaki N and Watanabe T, AKD-2023: a novel miticide. Biological activity and mode of action. Pestic Sci 55: 659-660 (1999).</v>
      </c>
      <c r="D59" s="19"/>
    </row>
    <row r="60" spans="1:4" ht="40" customHeight="1">
      <c r="A60" s="37"/>
      <c r="B60" s="34"/>
      <c r="C60" s="3" t="str">
        <f>HYPERLINK("http://onlinelibrary.wiley.com/doi/10.1002/ps.994/pdf","Dekeyser MA, Acaricide mode of action. Pest Manag Sci 61:103-110 (2005).")</f>
        <v>Dekeyser MA, Acaricide mode of action. Pest Manag Sci 61:103-110 (2005).</v>
      </c>
      <c r="D60" s="19"/>
    </row>
    <row r="61" spans="1:4" ht="40" customHeight="1">
      <c r="A61" s="37"/>
      <c r="B61" s="34"/>
      <c r="C61" s="4" t="str">
        <f>HYPERLINK("http://www.springer.com/us/book/9783540469049","Lümmen P, Mitochondrial Electron Transport Complexes as Biochemical Target Sites for Insecticides and Acaricides. in: Ishaaya, I., et al. (ed.) Insecticides Design Using Advanced Technologies. Springer-Verlag,  Berlin, (2007).")</f>
        <v>Lümmen P, Mitochondrial Electron Transport Complexes as Biochemical Target Sites for Insecticides and Acaricides. in: Ishaaya, I., et al. (ed.) Insecticides Design Using Advanced Technologies. Springer-Verlag,  Berlin, (2007).</v>
      </c>
      <c r="D61" s="19"/>
    </row>
    <row r="62" spans="1:4" ht="40" customHeight="1">
      <c r="A62" s="37"/>
      <c r="B62" s="34"/>
      <c r="C62" s="2" t="s">
        <v>68</v>
      </c>
      <c r="D62" s="19"/>
    </row>
    <row r="63" spans="1:4" ht="40" customHeight="1">
      <c r="A63" s="37"/>
      <c r="B63" s="34"/>
      <c r="C63" s="4" t="str">
        <f>HYPERLINK("http://www.sciencedirect.com/science/article/pii/S0048357512000879","Van Nieuwenhuyse P, Demaeght P, Khalighi M, Stevens CV, Vanholme B, Tirry L, Luemmen P and Van Leeuwen T, On the mode of action of bifenazate: New evidence for a mitochondrial target site Pest Biochem Phys 104:88-95 (2012).")</f>
        <v>Van Nieuwenhuyse P, Demaeght P, Khalighi M, Stevens CV, Vanholme B, Tirry L, Luemmen P and Van Leeuwen T, On the mode of action of bifenazate: New evidence for a mitochondrial target site Pest Biochem Phys 104:88-95 (2012).</v>
      </c>
      <c r="D63" s="19"/>
    </row>
    <row r="64" spans="1:4" ht="40" customHeight="1">
      <c r="A64" s="37"/>
      <c r="B64" s="34"/>
      <c r="C64" s="3" t="str">
        <f>HYPERLINK("http://www.sciencedirect.com/science/article/pii/S096517480600169X","Van Leeuwen T, Tirry L and Nauen R, Complete maternal inheritance of bifenazate resistance in Tetranychus urticae Koch (Acari: Tetranychidae) and its implications in mode of action considerations. Insect Biochem Mol Biol 36:869-877 (2006).")</f>
        <v>Van Leeuwen T, Tirry L and Nauen R, Complete maternal inheritance of bifenazate resistance in Tetranychus urticae Koch (Acari: Tetranychidae) and its implications in mode of action considerations. Insect Biochem Mol Biol 36:869-877 (2006).</v>
      </c>
      <c r="D64" s="19"/>
    </row>
    <row r="65" spans="1:4" ht="40" customHeight="1">
      <c r="A65" s="25">
        <v>21</v>
      </c>
      <c r="B65" s="33" t="s">
        <v>34</v>
      </c>
      <c r="C65" s="3" t="str">
        <f>HYPERLINK("http://www.sciencedirect.com/science/article/pii/004835759290017T","Motoba K, Suzuki T and Uchida M, Effect of a new acaricide, fenpyroximate, on energy metabolism and mitochondrial morphology in adult female Tetranychus urticae (two-spotted spider mite). Pestic Biochem Physiol 43:37-43 (1992).")</f>
        <v>Motoba K, Suzuki T and Uchida M, Effect of a new acaricide, fenpyroximate, on energy metabolism and mitochondrial morphology in adult female Tetranychus urticae (two-spotted spider mite). Pestic Biochem Physiol 43:37-43 (1992).</v>
      </c>
      <c r="D65" s="19"/>
    </row>
    <row r="66" spans="1:4" ht="40" customHeight="1">
      <c r="A66" s="37"/>
      <c r="B66" s="34"/>
      <c r="C66" s="5" t="s">
        <v>69</v>
      </c>
      <c r="D66" s="19"/>
    </row>
    <row r="67" spans="1:4" ht="40" customHeight="1">
      <c r="A67" s="37"/>
      <c r="B67" s="34"/>
      <c r="C67" s="3" t="str">
        <f>HYPERLINK("http://www.biochemsoctrans.org/content/ppbiost/22/1/230.full.pdf","Hollingworth RM, Ahammadsahib KI, Gadelhak G and McLaughlin JL, New inhibitors of complex I of the mitochondrial electron transport chain with activity as pesticides. Biochem Soc Trans 22:230-233 (1994).")</f>
        <v>Hollingworth RM, Ahammadsahib KI, Gadelhak G and McLaughlin JL, New inhibitors of complex I of the mitochondrial electron transport chain with activity as pesticides. Biochem Soc Trans 22:230-233 (1994).</v>
      </c>
      <c r="D67" s="19"/>
    </row>
    <row r="68" spans="1:4" ht="40" customHeight="1">
      <c r="A68" s="37"/>
      <c r="B68" s="34"/>
      <c r="C68" s="4" t="str">
        <f>HYPERLINK("http://www.biochemsoctrans.org/content/ppbiost/22/1/247.full.pdf","Jewess P J, Insecticides and acaricides which act at the rotenone-binding site of mitochondrial NADH:ubiquinone oxidoreductase; competitive displacement studies using a 3H-labelled rotenone analogue. Biochem Soc Trans 22:247-251 (1994).")</f>
        <v>Jewess P J, Insecticides and acaricides which act at the rotenone-binding site of mitochondrial NADH:ubiquinone oxidoreductase; competitive displacement studies using a 3H-labelled rotenone analogue. Biochem Soc Trans 22:247-251 (1994).</v>
      </c>
      <c r="D68" s="19"/>
    </row>
    <row r="69" spans="1:4" ht="40" customHeight="1">
      <c r="A69" s="37"/>
      <c r="B69" s="34"/>
      <c r="C69" s="2" t="str">
        <f>HYPERLINK("http://www.sciencedirect.com/science/article/pii/S0005272898000292","Degli Esposti M, Inhibitors of NADH–ubiquinone reductase: An overview. Biochim Biophys Acta 1364: 222-235 (1998).")</f>
        <v>Degli Esposti M, Inhibitors of NADH–ubiquinone reductase: An overview. Biochim Biophys Acta 1364: 222-235 (1998).</v>
      </c>
      <c r="D69" s="19"/>
    </row>
    <row r="70" spans="1:4" ht="40" customHeight="1">
      <c r="A70" s="37"/>
      <c r="B70" s="34"/>
      <c r="C70" s="5" t="str">
        <f>HYPERLINK("http://www.sciencedirect.com/science/article/pii/S0005272898000346","Lümmen P, Complex I inhibitors as insecticides and acaricides. Biochim Biophys Acta 1364:287-296 (1998).")</f>
        <v>Lümmen P, Complex I inhibitors as insecticides and acaricides. Biochim Biophys Acta 1364:287-296 (1998).</v>
      </c>
      <c r="D70" s="19"/>
    </row>
    <row r="71" spans="1:4" ht="40" customHeight="1">
      <c r="A71" s="37"/>
      <c r="B71" s="34"/>
      <c r="C71" s="9" t="str">
        <f>HYPERLINK("http://www.jbc.org/content/274/5/2625.full.pdf","Okun JG, Lümmen P and Brandt U, Three classes of inhibitors share a common binding domain in mitochondrial complex I (NADH:ubiquinone oxidoreductase). J Biol Chem 274:2625-2630 (1999).")</f>
        <v>Okun JG, Lümmen P and Brandt U, Three classes of inhibitors share a common binding domain in mitochondrial complex I (NADH:ubiquinone oxidoreductase). J Biol Chem 274:2625-2630 (1999).</v>
      </c>
      <c r="D71" s="19"/>
    </row>
    <row r="72" spans="1:4" ht="40" customHeight="1">
      <c r="A72" s="37"/>
      <c r="B72" s="34"/>
      <c r="C72" s="4" t="str">
        <f>HYPERLINK("http://pubs.acs.org/doi/pdf/10.1021/bi8019977","Murai M, Sekiguchi K, Nishioka T and Miyoshi H, Characterization of the inhibitor binding site in mitochondrial NADH-ubiquinone oxidoreductase by photoaffinity labeling using a quinazoline-type inhibitor. Biochem 48:688-698 (2009).")</f>
        <v>Murai M, Sekiguchi K, Nishioka T and Miyoshi H, Characterization of the inhibitor binding site in mitochondrial NADH-ubiquinone oxidoreductase by photoaffinity labeling using a quinazoline-type inhibitor. Biochem 48:688-698 (2009).</v>
      </c>
      <c r="D72" s="19"/>
    </row>
    <row r="73" spans="1:4" ht="40" customHeight="1">
      <c r="A73" s="37"/>
      <c r="B73" s="34"/>
      <c r="C73" s="9" t="str">
        <f>HYPERLINK("http://pubs.acs.org/doi/pdf/10.1021/bi300047h","Shiraishi Y, Murai M, Sakiyama N, Ifuku K and Miyoshi H, Fenpyroximate binds to the interface between PSST and 49 kDa subunits in mitochondrial NADH-ubiquinone oxidoreductase. Biochemistry 51:1953-1963 (2012).")</f>
        <v>Shiraishi Y, Murai M, Sakiyama N, Ifuku K and Miyoshi H, Fenpyroximate binds to the interface between PSST and 49 kDa subunits in mitochondrial NADH-ubiquinone oxidoreductase. Biochemistry 51:1953-1963 (2012).</v>
      </c>
      <c r="D73" s="19"/>
    </row>
    <row r="74" spans="1:4" ht="40" customHeight="1">
      <c r="A74" s="25">
        <v>22</v>
      </c>
      <c r="B74" s="33" t="s">
        <v>35</v>
      </c>
      <c r="C74" s="3" t="str">
        <f>HYPERLINK("http://onlinelibrary.wiley.com/doi/10.1002/9783527644179.ch32/pdf","McCann SF, Cordova D, Andaloro JT and Lahm GP, Sodium channel blocking insecticides: Indoxacarb, in Modern Crop Protection Compounds 2nd edition, ed. by Kramer W, Schirmer U, Jeschke P and Witschel M, Wiley-VCH Verlag, Weinheim, pp. 1257-1273 (2012)")</f>
        <v>McCann SF, Cordova D, Andaloro JT and Lahm GP, Sodium channel blocking insecticides: Indoxacarb, in Modern Crop Protection Compounds 2nd edition, ed. by Kramer W, Schirmer U, Jeschke P and Witschel M, Wiley-VCH Verlag, Weinheim, pp. 1257-1273 (2012)</v>
      </c>
      <c r="D74" s="19"/>
    </row>
    <row r="75" spans="1:4" ht="40" customHeight="1">
      <c r="A75" s="26"/>
      <c r="B75" s="34"/>
      <c r="C75" s="5" t="str">
        <f>HYPERLINK("http://www.sciencedirect.com/science/article/pii/S0304401707004396","Salgado VL and  Hayashi JH, 2007, Vet Parasit, 150:182-189 ")</f>
        <v xml:space="preserve">Salgado VL and  Hayashi JH, 2007, Vet Parasit, 150:182-189 </v>
      </c>
      <c r="D75" s="19"/>
    </row>
    <row r="76" spans="1:4" ht="40" customHeight="1">
      <c r="A76" s="26"/>
      <c r="B76" s="34"/>
      <c r="C76" s="2" t="str">
        <f>HYPERLINK("http://www.ncbi.nlm.nih.gov/pmc/articles/PMC1572588/pdf/132-0703853a.pdf","Lapied B, Grolleau F and Sattelle DB, 2001, Br J Pharm, 132:587-595")</f>
        <v>Lapied B, Grolleau F and Sattelle DB, 2001, Br J Pharm, 132:587-595</v>
      </c>
      <c r="D76" s="19"/>
    </row>
    <row r="77" spans="1:4" ht="40" customHeight="1">
      <c r="A77" s="26"/>
      <c r="B77" s="34"/>
      <c r="C77" s="4" t="str">
        <f>HYPERLINK("http://onlinelibrary.wiley.com/doi/10.1002/9783527644179.ch32/pdf","Kulea D, Takagi K, Hino T and Ames N, Semicarbazone insecticides: Metaflumizone, in Modern Crop Protection Compounds 2nd edition, ed. by Kramer W, Schirmer U, Jeschke P and Witschel M, Wiley-VCH Verlag, Weinheim, pp. 1273-1282 (2012)")</f>
        <v>Kulea D, Takagi K, Hino T and Ames N, Semicarbazone insecticides: Metaflumizone, in Modern Crop Protection Compounds 2nd edition, ed. by Kramer W, Schirmer U, Jeschke P and Witschel M, Wiley-VCH Verlag, Weinheim, pp. 1273-1282 (2012)</v>
      </c>
      <c r="D77" s="19"/>
    </row>
    <row r="78" spans="1:4" ht="40" customHeight="1">
      <c r="A78" s="26"/>
      <c r="B78" s="34"/>
      <c r="C78" s="10" t="s">
        <v>70</v>
      </c>
      <c r="D78" s="19"/>
    </row>
    <row r="79" spans="1:4" ht="40" customHeight="1">
      <c r="A79" s="26"/>
      <c r="B79" s="34"/>
      <c r="C79" s="5" t="str">
        <f>HYPERLINK("http://www.sciencedirect.com/science/article/pii/S0261219400000703","Wing KD, Sacher M, Kagaya Y, Tsurubuchi Y, Mulderig, L, Connair, M and Schnee M, 1998, Arch Insect Biochem Physiol, 37:91-103")</f>
        <v>Wing KD, Sacher M, Kagaya Y, Tsurubuchi Y, Mulderig, L, Connair, M and Schnee M, 1998, Arch Insect Biochem Physiol, 37:91-103</v>
      </c>
      <c r="D79" s="19"/>
    </row>
    <row r="80" spans="1:4" ht="40" customHeight="1">
      <c r="A80" s="26"/>
      <c r="B80" s="34"/>
      <c r="C80" s="10" t="str">
        <f>HYPERLINK("http://onlinelibrary.wiley.com/doi/10.1002/(SICI)1520-6327(1998)37:1%3C91::AID-ARCH11%3E3.0.CO;2-5/epdf","Wing KD, Schnee ME, Connair M and Sacher M, 1998, Arch Insect Biochem Physiol, 37:91-103")</f>
        <v>Wing KD, Schnee ME, Connair M and Sacher M, 1998, Arch Insect Biochem Physiol, 37:91-103</v>
      </c>
      <c r="D80" s="19"/>
    </row>
    <row r="81" spans="1:4" ht="40" customHeight="1">
      <c r="A81" s="25">
        <v>23</v>
      </c>
      <c r="B81" s="33" t="s">
        <v>50</v>
      </c>
      <c r="C81" s="3" t="str">
        <f>HYPERLINK("http://www.ingentaconnect.com/content/scs/chimia/2003/00000057/00000011/art00006?crawler=true","Bretschneider T, Benet-Buchholz J, Fischer R and Nauen R, Spirodiclofen and spiromesifen - novel acaricidal and insecticidal tetronic acid derivatives with a new mode of action. Chimia 57:697-701 (2003).  ")</f>
        <v xml:space="preserve">Bretschneider T, Benet-Buchholz J, Fischer R and Nauen R, Spirodiclofen and spiromesifen - novel acaricidal and insecticidal tetronic acid derivatives with a new mode of action. Chimia 57:697-701 (2003).  </v>
      </c>
      <c r="D81" s="19"/>
    </row>
    <row r="82" spans="1:4" ht="40" customHeight="1">
      <c r="A82" s="37"/>
      <c r="B82" s="34"/>
      <c r="C82" s="7" t="s">
        <v>49</v>
      </c>
      <c r="D82" s="19"/>
    </row>
    <row r="83" spans="1:4" ht="40" customHeight="1">
      <c r="A83" s="37"/>
      <c r="B83" s="34"/>
      <c r="C83" s="8" t="str">
        <f>HYPERLINK("http://www.sciencedirect.com/science/article/pii/S096517481400160X","Lümmen P, Khajehali J, Luther K and Van Leeuwen T, The cyclic keto-enol insecticide spirotetramat inhibits insect and spider mite acetyl-CoA carboxylases by interfering with the carboxyltransferase partial reaction. Insect Biochem Mol Biol 55:1-8 (2014).")</f>
        <v>Lümmen P, Khajehali J, Luther K and Van Leeuwen T, The cyclic keto-enol insecticide spirotetramat inhibits insect and spider mite acetyl-CoA carboxylases by interfering with the carboxyltransferase partial reaction. Insect Biochem Mol Biol 55:1-8 (2014).</v>
      </c>
      <c r="D83" s="19"/>
    </row>
    <row r="84" spans="1:4" ht="40" customHeight="1">
      <c r="A84" s="25">
        <v>24</v>
      </c>
      <c r="B84" s="33" t="s">
        <v>36</v>
      </c>
      <c r="C84" s="3" t="str">
        <f>HYPERLINK("http://www.ncbi.nlm.nih.gov/pmc/articles/PMC2237996/","Krahl ME, Keltch AK, Neubeck CE and Clowes GH, Studies on cell metabolism and cell division: V. Cytochrome oxidase activity in the eggs of Arbacia Punctulata. J Gen Pysiol 24:597-617 (1941).")</f>
        <v>Krahl ME, Keltch AK, Neubeck CE and Clowes GH, Studies on cell metabolism and cell division: V. Cytochrome oxidase activity in the eggs of Arbacia Punctulata. J Gen Pysiol 24:597-617 (1941).</v>
      </c>
      <c r="D84" s="19"/>
    </row>
    <row r="85" spans="1:4" ht="40" customHeight="1">
      <c r="A85" s="37"/>
      <c r="B85" s="34"/>
      <c r="C85" s="4" t="str">
        <f>HYPERLINK("http://jee.oxfordjournals.org/content/39/3/400.long","Robbie WA,  Use of calcium cyanide solutions in HCN toxicity experiments with insects. J Econ Entom 39:400-402 (1946).")</f>
        <v>Robbie WA,  Use of calcium cyanide solutions in HCN toxicity experiments with insects. J Econ Entom 39:400-402 (1946).</v>
      </c>
      <c r="D85" s="19"/>
    </row>
    <row r="86" spans="1:4" ht="40" customHeight="1">
      <c r="A86" s="37"/>
      <c r="B86" s="34"/>
      <c r="C86" s="3" t="str">
        <f>HYPERLINK("http://www.sciencedirect.com/science/article/pii/0005272867900515","NIJS, P On the nature of electron and energy transport in mitochondria. I. Multiple inhibition of mitochondrial respiration. Biochimica et Biophysica Acta Bioenergetics 143:454-461 (1967).")</f>
        <v>NIJS, P On the nature of electron and energy transport in mitochondria. I. Multiple inhibition of mitochondrial respiration. Biochimica et Biophysica Acta Bioenergetics 143:454-461 (1967).</v>
      </c>
      <c r="D86" s="19"/>
    </row>
    <row r="87" spans="1:4" ht="40" customHeight="1">
      <c r="A87" s="25">
        <v>25</v>
      </c>
      <c r="B87" s="33" t="s">
        <v>37</v>
      </c>
      <c r="C87" s="3" t="str">
        <f>HYPERLINK("http://onlinelibrary.wiley.com/doi/10.1002/ps.3470/abstract","Hayashi, N, Sasama Y, Takahashi N and Ikemi N, Cyflumetofen, a novel acaricide - its mode of action and selectivity. Pest Manag Sci 69:1080-1084 (2013).")</f>
        <v>Hayashi, N, Sasama Y, Takahashi N and Ikemi N, Cyflumetofen, a novel acaricide - its mode of action and selectivity. Pest Manag Sci 69:1080-1084 (2013).</v>
      </c>
      <c r="D87" s="19"/>
    </row>
    <row r="88" spans="1:4" ht="40" customHeight="1">
      <c r="A88" s="37"/>
      <c r="B88" s="34"/>
      <c r="C88" s="4" t="str">
        <f>HYPERLINK("https://www.jstage.jst.go.jp/article/jpestics/40/1/40_D14-086/_html","Nakano M, Yasokawa N, Suwa A, Fujioka S, Furuya T and Sakata K,  Mode of action of novel acaricide pyflubumide: Effects on the mitochondrial respiratory chain. J Pestic Sci  40:19-24 (2015).")</f>
        <v>Nakano M, Yasokawa N, Suwa A, Fujioka S, Furuya T and Sakata K,  Mode of action of novel acaricide pyflubumide: Effects on the mitochondrial respiratory chain. J Pestic Sci  40:19-24 (2015).</v>
      </c>
      <c r="D88" s="19"/>
    </row>
    <row r="89" spans="1:4" ht="40" customHeight="1">
      <c r="A89" s="37"/>
      <c r="B89" s="34"/>
      <c r="C89" s="3" t="str">
        <f>HYPERLINK("http://onlinelibrary.wiley.com/doi/10.1002/ps.3641/abstract","Khalighi M, Tirry L and Van Leeuwen T, Cross-resistance risk of the novel complex II inhibitors cyenopyrafen and cyflumetofen in resistant strains of the two-spotted spider mite Tetranychus urticae. Pest Manag Sci 70:365-368 (2014).")</f>
        <v>Khalighi M, Tirry L and Van Leeuwen T, Cross-resistance risk of the novel complex II inhibitors cyenopyrafen and cyflumetofen in resistant strains of the two-spotted spider mite Tetranychus urticae. Pest Manag Sci 70:365-368 (2014).</v>
      </c>
      <c r="D89" s="19"/>
    </row>
    <row r="90" spans="1:4" ht="40" customHeight="1">
      <c r="A90" s="25">
        <v>28</v>
      </c>
      <c r="B90" s="35" t="s">
        <v>38</v>
      </c>
      <c r="C90" s="2" t="s">
        <v>51</v>
      </c>
      <c r="D90" s="19"/>
    </row>
    <row r="91" spans="1:4" ht="40" customHeight="1">
      <c r="A91" s="37"/>
      <c r="B91" s="34"/>
      <c r="C91" s="4" t="str">
        <f>HYPERLINK("http://www.sciencedirect.com/science/article/pii/S0143416005001697","Ebbinghaus-Kintscher U, Luemmen P, Lobitz N, Schulte T, Funke C, Fischer R, Masaki T, Yosokawa N and Tohnishi M, Phthalic acid diamides activate ryanodine-sensitive Ca2+ release channels in insects. Cell Calcium 39:21-33 (2006).")</f>
        <v>Ebbinghaus-Kintscher U, Luemmen P, Lobitz N, Schulte T, Funke C, Fischer R, Masaki T, Yosokawa N and Tohnishi M, Phthalic acid diamides activate ryanodine-sensitive Ca2+ release channels in insects. Cell Calcium 39:21-33 (2006).</v>
      </c>
      <c r="D91" s="19"/>
    </row>
    <row r="92" spans="1:4" ht="40" customHeight="1">
      <c r="A92" s="37"/>
      <c r="B92" s="34"/>
      <c r="C92" s="3" t="str">
        <f>HYPERLINK("http://www.sciencedirect.com/science/article/pii/B9780123943897000053","Luemmen P, Calcium channels as molecular target sites of novel insecticides.in Advances in Insect Physiology vol 44, ed. by Johnson SN, Hiltpold, I and Turlings, TCJ, Elsevier Science Publishers London, pp. 287-347 (2013). " )</f>
        <v xml:space="preserve">Luemmen P, Calcium channels as molecular target sites of novel insecticides.in Advances in Insect Physiology vol 44, ed. by Johnson SN, Hiltpold, I and Turlings, TCJ, Elsevier Science Publishers London, pp. 287-347 (2013). </v>
      </c>
      <c r="D92" s="19"/>
    </row>
    <row r="93" spans="1:4" ht="40" customHeight="1">
      <c r="A93" s="37"/>
      <c r="B93" s="34"/>
      <c r="C93" s="4" t="str">
        <f>HYPERLINK("http://rd.springer.com/article/10.1007/s10158-008-0076-4","Sattelle DB, Cordova D and Cheek TR, Insect ryanodine receptors: molecular targets for novel pest control chemicals. Invert Neurosci 8:107-119 (2008).")</f>
        <v>Sattelle DB, Cordova D and Cheek TR, Insect ryanodine receptors: molecular targets for novel pest control chemicals. Invert Neurosci 8:107-119 (2008).</v>
      </c>
      <c r="D93" s="19"/>
    </row>
    <row r="94" spans="1:4" ht="40" customHeight="1">
      <c r="A94" s="37"/>
      <c r="B94" s="34"/>
      <c r="C94" s="2" t="s">
        <v>52</v>
      </c>
      <c r="D94" s="19"/>
    </row>
    <row r="95" spans="1:4" ht="40" customHeight="1">
      <c r="A95" s="17">
        <v>29</v>
      </c>
      <c r="B95" s="18" t="s">
        <v>39</v>
      </c>
      <c r="C95" s="8" t="str">
        <f>HYPERLINK("http://onlinelibrary.wiley.com/doi/10.1002/ps.1423/abstract","Morita M, Ueda T, Yoneda T, Koyanagi T and Haga T, Flonicamid, a novel insecticide with a rapid inhibitory effect on aphid feeding. Pest Manag Sci 63:969–973 (2007).")</f>
        <v>Morita M, Ueda T, Yoneda T, Koyanagi T and Haga T, Flonicamid, a novel insecticide with a rapid inhibitory effect on aphid feeding. Pest Manag Sci 63:969–973 (2007).</v>
      </c>
      <c r="D95" s="19"/>
    </row>
    <row r="96" spans="1:4" ht="40" customHeight="1">
      <c r="A96" s="17" t="s">
        <v>53</v>
      </c>
      <c r="B96" s="21" t="s">
        <v>40</v>
      </c>
      <c r="C96" s="3" t="str">
        <f>HYPERLINK("http://store.elsevier.com/Insect-Control/isbn-9780123814500/","Mordue AJ, Morgan ED and Nisbet AJ, Azadirachtin, a Natural Product in Insect Control, in Insect Control, L.I. Gilbert and S.S. Gill, eds., Academic Press, London, pp. 185-206 (2010).")</f>
        <v>Mordue AJ, Morgan ED and Nisbet AJ, Azadirachtin, a Natural Product in Insect Control, in Insect Control, L.I. Gilbert and S.S. Gill, eds., Academic Press, London, pp. 185-206 (2010).</v>
      </c>
      <c r="D96" s="19"/>
    </row>
    <row r="97" spans="1:4" ht="40" customHeight="1">
      <c r="A97" s="17" t="s">
        <v>54</v>
      </c>
      <c r="B97" s="21" t="s">
        <v>41</v>
      </c>
      <c r="C97" s="6" t="s">
        <v>21</v>
      </c>
      <c r="D97" s="19"/>
    </row>
    <row r="98" spans="1:4" ht="40" customHeight="1">
      <c r="A98" s="17" t="s">
        <v>74</v>
      </c>
      <c r="B98" s="21" t="s">
        <v>42</v>
      </c>
      <c r="C98" s="3" t="str">
        <f>HYPERLINK("http://www.sciencedirect.com/science/article/pii/S0048357583710540","Soderlund DM and Adams PM, Inhibition of Octopamine-Stimulated Adenylate Cyclase Activity in Two-Spotted Mites by Dicofol and Related Diphenylcarbinol Acaricides, Pest Biochem Physiol 46:228–235 (1993).")</f>
        <v>Soderlund DM and Adams PM, Inhibition of Octopamine-Stimulated Adenylate Cyclase Activity in Two-Spotted Mites by Dicofol and Related Diphenylcarbinol Acaricides, Pest Biochem Physiol 46:228–235 (1993).</v>
      </c>
      <c r="D98" s="19"/>
    </row>
    <row r="99" spans="1:4" ht="40" customHeight="1">
      <c r="A99" s="17" t="s">
        <v>55</v>
      </c>
      <c r="B99" s="21" t="s">
        <v>43</v>
      </c>
      <c r="C99" s="3" t="str">
        <f>HYPERLINK("http://jpet.aspetjournals.org/content/173/1/60","Carlson GP and DuBois KP, Studies on the toxicity and   biochemical mechanism of action of 6-methyl-2,3-quino-oxalinedithiol cyclic carbonate (Morestan). J Pharmacol Exp Ther 173:60-70 (1970).")</f>
        <v>Carlson GP and DuBois KP, Studies on the toxicity and   biochemical mechanism of action of 6-methyl-2,3-quino-oxalinedithiol cyclic carbonate (Morestan). J Pharmacol Exp Ther 173:60-70 (1970).</v>
      </c>
      <c r="D99" s="19"/>
    </row>
    <row r="100" spans="1:4" ht="40" customHeight="1">
      <c r="A100" s="17" t="s">
        <v>56</v>
      </c>
      <c r="B100" s="21" t="s">
        <v>44</v>
      </c>
      <c r="C100" s="3" t="str">
        <f>HYPERLINK("http://www.sciencedirect.com/science/article/pii/S0048357583710540","Soderlund DM and Adams MA, Inhibition of octopamine-stimulated adenylate cyclase activity in two-spotted mites by dicofol and related diphenylcarbinol acaricides, Pest Biochem Physiol 46:228–235 (1993).")</f>
        <v>Soderlund DM and Adams MA, Inhibition of octopamine-stimulated adenylate cyclase activity in two-spotted mites by dicofol and related diphenylcarbinol acaricides, Pest Biochem Physiol 46:228–235 (1993).</v>
      </c>
      <c r="D100" s="19"/>
    </row>
    <row r="101" spans="1:4" ht="40" customHeight="1">
      <c r="A101" s="27" t="s">
        <v>57</v>
      </c>
      <c r="B101" s="30" t="s">
        <v>75</v>
      </c>
      <c r="C101" s="24" t="s">
        <v>78</v>
      </c>
      <c r="D101" s="19"/>
    </row>
    <row r="102" spans="1:4" ht="40" customHeight="1">
      <c r="A102" s="28"/>
      <c r="B102" s="31"/>
      <c r="C102" s="4" t="s">
        <v>77</v>
      </c>
      <c r="D102" s="19"/>
    </row>
    <row r="103" spans="1:4" ht="40" customHeight="1">
      <c r="A103" s="29"/>
      <c r="B103" s="32"/>
      <c r="C103" s="3" t="s">
        <v>76</v>
      </c>
      <c r="D103" s="19"/>
    </row>
    <row r="104" spans="1:4" ht="40" customHeight="1">
      <c r="A104" s="25" t="s">
        <v>72</v>
      </c>
      <c r="B104" s="35" t="s">
        <v>45</v>
      </c>
      <c r="C104" s="3" t="s">
        <v>71</v>
      </c>
      <c r="D104" s="19"/>
    </row>
    <row r="105" spans="1:4" ht="40" customHeight="1">
      <c r="A105" s="37"/>
      <c r="B105" s="34"/>
      <c r="C105" s="7" t="str">
        <f>HYPERLINK("https://www.jstage.jst.go.jp/article/jpestics/30/1/30_1_17/_article","Saito S, Effects of pyridalyl on ATP concentrations in cultured Sf9 cells, J Pest Sci 30:403–405 (2005).")</f>
        <v>Saito S, Effects of pyridalyl on ATP concentrations in cultured Sf9 cells, J Pest Sci 30:403–405 (2005).</v>
      </c>
      <c r="D105" s="19"/>
    </row>
    <row r="106" spans="1:4" ht="40" customHeight="1">
      <c r="A106" s="37"/>
      <c r="B106" s="34"/>
      <c r="C106" s="8" t="str">
        <f>HYPERLINK("https://www.jstage.jst.go.jp/article/jpestics/30/4/30_4_403/_article","Saito S, Akamoto NS and Meda KU, Effects of pyridalyl , a novel insecticidal agent , on cultured Sf9 cells. J Pest Sci 30:17-21 (2005).")</f>
        <v>Saito S, Akamoto NS and Meda KU, Effects of pyridalyl , a novel insecticidal agent , on cultured Sf9 cells. J Pest Sci 30:17-21 (2005).</v>
      </c>
      <c r="D106" s="19"/>
    </row>
    <row r="107" spans="1:4" ht="40" customHeight="1" thickBot="1">
      <c r="A107" s="39"/>
      <c r="B107" s="40"/>
      <c r="C107" s="11" t="str">
        <f>HYPERLINK("https://www.jstage.jst.go.jp/article/jpestics/31/3/31_3_335/_article","Saito S, Yoshioka T and Umeda K, Ultrastructural effects of pyridalyl , an insecticidal agent , on epidermal cells of Spodoptera litura larvae and cultured insect cells Sf9. J Pest Sci 31:335-338 (2006).")</f>
        <v>Saito S, Yoshioka T and Umeda K, Ultrastructural effects of pyridalyl , an insecticidal agent , on epidermal cells of Spodoptera litura larvae and cultured insect cells Sf9. J Pest Sci 31:335-338 (2006).</v>
      </c>
      <c r="D107" s="19"/>
    </row>
  </sheetData>
  <mergeCells count="48">
    <mergeCell ref="A104:A107"/>
    <mergeCell ref="B104:B107"/>
    <mergeCell ref="B46:B47"/>
    <mergeCell ref="B48:B49"/>
    <mergeCell ref="B51:B54"/>
    <mergeCell ref="A51:A54"/>
    <mergeCell ref="A48:A49"/>
    <mergeCell ref="A84:A86"/>
    <mergeCell ref="A87:A89"/>
    <mergeCell ref="B84:B86"/>
    <mergeCell ref="B87:B89"/>
    <mergeCell ref="A90:A94"/>
    <mergeCell ref="B90:B94"/>
    <mergeCell ref="A81:A83"/>
    <mergeCell ref="B81:B83"/>
    <mergeCell ref="B65:B73"/>
    <mergeCell ref="A38:A40"/>
    <mergeCell ref="A13:A16"/>
    <mergeCell ref="A17:A18"/>
    <mergeCell ref="A3:A10"/>
    <mergeCell ref="A11:A12"/>
    <mergeCell ref="A19:A20"/>
    <mergeCell ref="A26:A27"/>
    <mergeCell ref="A35:A37"/>
    <mergeCell ref="B3:B10"/>
    <mergeCell ref="B11:B12"/>
    <mergeCell ref="B21:B23"/>
    <mergeCell ref="A21:A23"/>
    <mergeCell ref="B13:B16"/>
    <mergeCell ref="B19:B20"/>
    <mergeCell ref="B17:B18"/>
    <mergeCell ref="B30:B32"/>
    <mergeCell ref="A74:A80"/>
    <mergeCell ref="A101:A103"/>
    <mergeCell ref="B101:B103"/>
    <mergeCell ref="B74:B80"/>
    <mergeCell ref="B26:B27"/>
    <mergeCell ref="B58:B64"/>
    <mergeCell ref="B55:B57"/>
    <mergeCell ref="B41:B45"/>
    <mergeCell ref="B38:B40"/>
    <mergeCell ref="B35:B37"/>
    <mergeCell ref="A65:A73"/>
    <mergeCell ref="A30:A32"/>
    <mergeCell ref="A46:A47"/>
    <mergeCell ref="A41:A45"/>
    <mergeCell ref="A58:A64"/>
    <mergeCell ref="A55:A57"/>
  </mergeCells>
  <hyperlinks>
    <hyperlink ref="C2" r:id="rId1"/>
    <hyperlink ref="C3" r:id="rId2" display="http://onlinelibrary.wiley.com/book/10.1002/9783527644179"/>
    <hyperlink ref="C4" r:id="rId3" display="http://www.pnas.org/content/103/13/5185.full.pdf"/>
    <hyperlink ref="C5" r:id="rId4" display="http://jpet.aspetjournals.org/content/306/3/914.full.pdf+html"/>
    <hyperlink ref="C6" r:id="rId5" display="http://onlinelibrary.wiley.com/doi/10.1038/sj.bjp.0703507/epdf"/>
    <hyperlink ref="C7" r:id="rId6" display="http://www.ncbi.nlm.nih.gov/pmc/articles/PMC23994/pdf/pq012764.pdf"/>
    <hyperlink ref="C8" r:id="rId7" display="http://www.ncbi.nlm.nih.gov/pmc/articles/PMC1909003/pdf/brjpharm00189-0049.pdf"/>
    <hyperlink ref="C9" r:id="rId8" display="http://www.sciencedirect.com/science/article/pii/S0048357583710357"/>
    <hyperlink ref="C10" r:id="rId9"/>
    <hyperlink ref="C11" r:id="rId10" display="Davies TGE, Field LM, Usherwood PNR, and Williamson MS, DDT, Pyrethrins, Pyrethroids and Insect Sodium Channels. IUBMB Life 59:151-162 (2007)."/>
    <hyperlink ref="C12" r:id="rId11"/>
    <hyperlink ref="C13" r:id="rId12" display="Jeschke P, Nauen R, Beck ME, Nicotinic acetylcholine receptor agonists: a milestone for modern crop protection. Angewandte Chemie International Edition 52:9464-9485 (2013)."/>
    <hyperlink ref="C14" r:id="rId13" display="Uvary I Nicotine and other insecticidal alkaloids, in Neonicotinoid Insecticides and the Nicotinic Acetylcholine Receptor, ed. by Yamamoto I, Casida JE, Springer Press, Berlin Heidelberg New York, pp. 29-69 (1999)."/>
    <hyperlink ref="C15" r:id="rId14" display="http://www.sciencedirect.com/science/article/pii/S0048357513000989"/>
    <hyperlink ref="C16" r:id="rId15" display="https://www.ncbi.nlm.nih.gov/pmc/articles/PMC4657471/"/>
    <hyperlink ref="C18" r:id="rId16"/>
    <hyperlink ref="C19" r:id="rId17" display="http://store.elsevier.com/product.jsp?isbn=9780123814487&amp;pagename=search"/>
    <hyperlink ref="C20" r:id="rId18" display="http://onlinelibrary.wiley.com/doi/10.1002/9783527644179.ch32/summary"/>
    <hyperlink ref="C21" r:id="rId19" display="Dubrovsky EB, Bernardo TJ (2015) The juvenile hormone receptor and molecular mechanisms of juvenile hormone action, in Advances in Insect Physiology: Target receptors in the control of insect pests Part II, Vol. 46, E. Cohen, ed, Academic Press, pp. 305-3"/>
    <hyperlink ref="C22" r:id="rId20" display="http://onlinelibrary.wiley.com/doi/10.1002/9783527644179.ch28/summary"/>
    <hyperlink ref="C23" r:id="rId21" display="http://store.elsevier.com/product.jsp?isbn=9780123814500&amp;pagename=search"/>
    <hyperlink ref="C24" r:id="rId22" display="http://thirdworld.nl/the-mode-of-action-of-fumigants"/>
    <hyperlink ref="C25" r:id="rId23" display="http://pubs.acs.org/doi/abs/10.1021/tx9700477"/>
    <hyperlink ref="C27" r:id="rId24" display="http://www.fluoridealert.org/wp-content/uploads/cryolite.summary.epa_.2011.pdf"/>
    <hyperlink ref="C28" r:id="rId25" display="http://link.springer.com/article/10.1007/BF02128743"/>
    <hyperlink ref="C30" r:id="rId26" display="Nesterov, A., Spalthoff, C., Kandasamy, R., Katana, R., Rankl, N.B., Andres, M., Jaehde, P., Dorsch, J., Stam, L.F., Braun, F.-J., Warren, B., Salgado, V.L. and M.C. Goepfert, 2015, TRP Channels in Insect Stretch Receptors as Insecticide Targets, Neuron 8"/>
    <hyperlink ref="C31" r:id="rId27" display="http://jeb.biologists.org/content/208/23/4451"/>
    <hyperlink ref="C32" r:id="rId28" display="http://onlinelibrary.wiley.com/doi/10.1002/(SICI)1096-9063(199702)49:2%3C130::AID-PS509%3E3.0.CO;2-U/abstract"/>
    <hyperlink ref="C33" r:id="rId29" display="http://onlinelibrary.wiley.com/doi/10.1002/9783527644179.ch29/summary"/>
    <hyperlink ref="C34" r:id="rId30" display="https://www.ncbi.nlm.nih.gov/pmc/articles/PMC1857359/"/>
    <hyperlink ref="C35" r:id="rId31" display="http://jee.oxfordjournals.org/content/58/3/392"/>
    <hyperlink ref="C36" r:id="rId32" display="http://agris.fao.org/agris-search/search.do?recordID=US9163884"/>
    <hyperlink ref="C37" r:id="rId33" display="Petroske, E., and Casida, J.E. 1995. Diafenthiuron action: carbodiimide formation and ATPase inhibition. Pestic.Biochem.Physiol. 53, 60-74."/>
    <hyperlink ref="C38" r:id="rId34" display="http://dx.doi.org/10.1006/pest.1994.1064"/>
    <hyperlink ref="C39" r:id="rId35" display="http://dx.doi.org/10.1016/0005-2728(90)90167-3"/>
    <hyperlink ref="C40" r:id="rId36" display="http://dx.doi.org/10.1016/0005-2728(88)90226-5"/>
    <hyperlink ref="C41" r:id="rId37" display="http://jeb.biologists.org/content/118/1/37"/>
    <hyperlink ref="C42" r:id="rId38" display="http://link.springer.com/article/10.1007/s10158-003-0025-1"/>
    <hyperlink ref="C43" r:id="rId39" display="http://www.sciencedirect.com/science/article/pii/S0048357597923130"/>
    <hyperlink ref="C44" r:id="rId40" display="http://pubs.acs.org/doi/pdf/10.1021/jf021149s"/>
    <hyperlink ref="C45" r:id="rId41" display="http://pubs.acs.org/doi/abs/10.1021/jf0306340"/>
    <hyperlink ref="C46" r:id="rId42" display="Douris V, Steinbach D, Panteleri R, Livadara I, Pickett JA, Van Leeuwen T, Nauen R, and Vontas J, Resistance mutation conserved between insects and mites unravels the benzoylurea insecticide mode of action on chitin biosynthesis. PNAS 113:14692-14697 (201"/>
    <hyperlink ref="C47" r:id="rId43" display="http://pubs.acs.org/doi/full/10.1021/acs.jafc.5b02460?src=recsys"/>
    <hyperlink ref="C48" r:id="rId44" display="http://www.tandfonline.com/doi/abs/10.1080/00021369.1985.10866885"/>
    <hyperlink ref="C49" r:id="rId45" display="Asai T, Fukada M, Maekawa S, Ikeda K, and Kanno H, Studies on the mode of action of buprofezin I. Nymphcidal and ovicidal activities on the brown rice planthopper, Nilaparvata lugens STAL (Homoptera : Delphacidae). Applied Ento. and Zoology 18 550-552 (19"/>
    <hyperlink ref="C50" r:id="rId46" display="Bel, Y., Wiesner, P., Kayser, H.  Candidate target mechanisms of the growth inhibitor cyromazine: studies of phenylalaninehydroxylase, puparial amino acids, and dihydrofolate reductase in dipteran insects. Archives of Insect Biochemistry and Physiology 45"/>
    <hyperlink ref="C51" r:id="rId47" display="http://science.sciencemag.org/content/241/4864/467.full.pdf+html"/>
    <hyperlink ref="C52" r:id="rId48" display="http://www.sciencedirect.com/science/article/pii/096517489400037I"/>
    <hyperlink ref="C53" r:id="rId49" display="http://onlinelibrary.wiley.com/doi/10.1002/1526-4998(200102)57:2%3C115::AID-PS245%3E3.0.CO;2-A/abstract"/>
    <hyperlink ref="C54" r:id="rId50" display="Toya Tetsuya; Fukasawa Hiroshi; Masui Akio; Endo Yasuyuki 2002. Biochemical and biophysical research communications (2002), 292(4), 1087-91."/>
    <hyperlink ref="C55" r:id="rId51" display="http://onlinelibrary.wiley.com/doi/10.1002/ps.2780300305/abstract"/>
    <hyperlink ref="C56" r:id="rId52" display="http://www.sciencedirect.com/science/article/pii/0048357585901129"/>
    <hyperlink ref="C57" r:id="rId53" display="http://www.nature.com/nature/journal/v287/n5777/abs/287060a0.html"/>
    <hyperlink ref="C58" r:id="rId54" display="http://www.sciencedirect.com/science/article/pii/0048357587900964"/>
    <hyperlink ref="C59" r:id="rId55" display="http://onlinelibrary.wiley.com/doi/10.1002/(SICI)1096-9063(199906)55:6%3C659::AID-PS1%3E3.0.CO;2-S/abstract"/>
    <hyperlink ref="C60" r:id="rId56" display="http://onlinelibrary.wiley.com/doi/10.1002/ps.994/pdf"/>
    <hyperlink ref="C61" r:id="rId57" display="http://www.springer.com/us/book/9783540469049"/>
    <hyperlink ref="C62" r:id="rId58" display="Van Nieuwenhuyse P, van Leeuwen T, Khajehali J, Vanholme B, and Tirry L, Mutations in the mitochondrial cytochrome b of Tetranychus urticae Koch (Acari: Tetranychidae) confer cross-resistance between bifenazate and acequinocyl. Pest Manag Sci. 65:404-412 "/>
    <hyperlink ref="C65" r:id="rId59" display="http://www.sciencedirect.com/science/article/pii/004835759290017T"/>
    <hyperlink ref="C66" r:id="rId60" display="Friedrich T, Ohnishi T, Forche E, Kunze, B, Jansen R, Trowitzsch W, Höfle G, Reichenbach H, Weiss H, Two binding sites for naturally occurring inhibitors in mitochondrial and bacterial NADH:ubiquinone oxidoreductase (complex I). Biochem Soc Trans. 22:226-"/>
    <hyperlink ref="C67" r:id="rId61" display="http://www.biochemsoctrans.org/content/ppbiost/22/1/230.full.pdf"/>
    <hyperlink ref="C68" r:id="rId62" display="http://www.biochemsoctrans.org/content/ppbiost/22/1/247.full.pdf"/>
    <hyperlink ref="C69" r:id="rId63" display="http://www.sciencedirect.com/science/article/pii/S0005272898000292"/>
    <hyperlink ref="C70" r:id="rId64" display="http://www.sciencedirect.com/science/article/pii/S0005272898000346"/>
    <hyperlink ref="C71" r:id="rId65" display="http://www.jbc.org/content/274/5/2625.full.pdf"/>
    <hyperlink ref="C72" r:id="rId66" display="http://pubs.acs.org/doi/pdf/10.1021/bi8019977"/>
    <hyperlink ref="C73" r:id="rId67" display="http://pubs.acs.org/doi/pdf/10.1021/bi300047h"/>
    <hyperlink ref="C74" r:id="rId68" display="http://onlinelibrary.wiley.com/book/10.1002/9783527644179"/>
    <hyperlink ref="C75" r:id="rId69" display="http://www.sciencedirect.com/science/article/pii/S0304401707004396"/>
    <hyperlink ref="C76" r:id="rId70" display="http://www.ncbi.nlm.nih.gov/pmc/articles/PMC1572588/pdf/132-0703853a.pdf"/>
    <hyperlink ref="C77" r:id="rId71" display="http://onlinelibrary.wiley.com/book/10.1002/9783527644179"/>
    <hyperlink ref="C78" r:id="rId72" display="Wing KD, Andaloro JT, McCann SF and Salgado VL, Indoxacab and the sodium channel insecticides: Chemsitry, physiology and biology in insects, in Insect Control: Biological and synthetic agents, ed. by Gilbert LI, and Gill SS, Elsevier Science Publishers, L"/>
    <hyperlink ref="C79" r:id="rId73" display="http://www.sciencedirect.com/science/article/pii/S0261219400000703"/>
    <hyperlink ref="C80" r:id="rId74" display="http://onlinelibrary.wiley.com/doi/10.1002/(SICI)1520-6327(1998)37:1%3C91::AID-ARCH11%3E3.0.CO;2-5/epdf"/>
    <hyperlink ref="C81" r:id="rId75" display="http://www.ingentaconnect.com/content/scs/chimia/2003/00000057/00000011/art00006?crawler=true"/>
    <hyperlink ref="C83" r:id="rId76" display="http://www.sciencedirect.com/science/article/pii/S096517481400160X"/>
    <hyperlink ref="C84" r:id="rId77" display="http://www.ncbi.nlm.nih.gov/pmc/articles/PMC2237996/"/>
    <hyperlink ref="C85" r:id="rId78" display="http://jee.oxfordjournals.org/content/39/3/400.long"/>
    <hyperlink ref="C86" r:id="rId79" display="http://www.sciencedirect.com/science/article/pii/0005272867900515"/>
    <hyperlink ref="C87" r:id="rId80" display="http://onlinelibrary.wiley.com/doi/10.1002/ps.3470/abstract"/>
    <hyperlink ref="C88" r:id="rId81" display="https://www.jstage.jst.go.jp/article/jpestics/40/1/40_D14-086/_html"/>
    <hyperlink ref="C89" r:id="rId82" display="http://onlinelibrary.wiley.com/doi/10.1002/ps.3641/abstract"/>
    <hyperlink ref="C90" r:id="rId83"/>
    <hyperlink ref="C91" r:id="rId84" display="http://www.sciencedirect.com/science/article/pii/S0143416005001697"/>
    <hyperlink ref="C92" r:id="rId85" display="http://www.sciencedirect.com/science/article/pii/B9780123943897000053"/>
    <hyperlink ref="C93" r:id="rId86" display="http://rd.springer.com/article/10.1007/s10158-008-0076-4"/>
    <hyperlink ref="C94" r:id="rId87"/>
    <hyperlink ref="C95" r:id="rId88" display="http://onlinelibrary.wiley.com/doi/10.1002/ps.1423/abstract"/>
    <hyperlink ref="C96" r:id="rId89" display="http://store.elsevier.com/Insect-Control/isbn-9780123814500/"/>
    <hyperlink ref="C98" r:id="rId90" display="http://www.sciencedirect.com/science/article/pii/S0048357583710540"/>
    <hyperlink ref="C99" r:id="rId91" display="http://jpet.aspetjournals.org/content/173/1/60"/>
    <hyperlink ref="C104" r:id="rId92" display="Powell, G. F., Ward, D. a, Prescott, M. C., Spiller, D. G., White, M. R. H., Turner, P. C., … Rees, H. H. (2011). The molecular action of the novel insecticide, Pyridalyl. Insect Biochemistry and Molecular Biology, 41(7), 459–69. doi:10.1016/j.ibmb.2011.0"/>
    <hyperlink ref="C105" r:id="rId93" display="https://www.jstage.jst.go.jp/article/jpestics/30/1/30_1_17/_article"/>
    <hyperlink ref="C106" r:id="rId94" display="https://www.jstage.jst.go.jp/article/jpestics/30/4/30_4_403/_article"/>
    <hyperlink ref="C107" r:id="rId95" display="https://www.jstage.jst.go.jp/article/jpestics/31/3/31_3_335/_article"/>
    <hyperlink ref="C17" r:id="rId96" display="ttt"/>
    <hyperlink ref="C82" r:id="rId97" display="ttt"/>
    <hyperlink ref="C63" r:id="rId98" display="http://www.sciencedirect.com/science/article/pii/S0048357512000879"/>
    <hyperlink ref="C64" r:id="rId99" display="http://www.sciencedirect.com/science/article/pii/S096517480600169X"/>
    <hyperlink ref="C100" r:id="rId100" display="http://www.sciencedirect.com/science/article/pii/S0048357583710540"/>
    <hyperlink ref="C103" r:id="rId101" display="ttt"/>
    <hyperlink ref="C102" r:id="rId102" display="ttt"/>
    <hyperlink ref="C101" r:id="rId103" display="ttt"/>
  </hyperlinks>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MoA Group References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CORDOVA, DANIEL</dc:creator>
  <cp:lastModifiedBy>Alan Porter</cp:lastModifiedBy>
  <dcterms:created xsi:type="dcterms:W3CDTF">2017-01-03T21:33:40Z</dcterms:created>
  <dcterms:modified xsi:type="dcterms:W3CDTF">2017-01-11T12:05:40Z</dcterms:modified>
</cp:coreProperties>
</file>